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780"/>
  </bookViews>
  <sheets>
    <sheet name="Sheet1" sheetId="1" r:id="rId1"/>
    <sheet name="Sheet1 (2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Q157" i="4" l="1"/>
  <c r="N157" i="4"/>
  <c r="F157" i="4"/>
  <c r="E157" i="4"/>
  <c r="T156" i="4"/>
  <c r="T157" i="4" s="1"/>
  <c r="Q156" i="4"/>
  <c r="P156" i="4"/>
  <c r="P157" i="4" s="1"/>
  <c r="E153" i="4"/>
  <c r="B153" i="4"/>
  <c r="T152" i="4"/>
  <c r="S152" i="4"/>
  <c r="R152" i="4"/>
  <c r="Q152" i="4"/>
  <c r="P152" i="4"/>
  <c r="O152" i="4"/>
  <c r="N152" i="4"/>
  <c r="M152" i="4"/>
  <c r="L152" i="4"/>
  <c r="L156" i="4" s="1"/>
  <c r="L157" i="4" s="1"/>
  <c r="J152" i="4"/>
  <c r="J156" i="4" s="1"/>
  <c r="J157" i="4" s="1"/>
  <c r="I152" i="4"/>
  <c r="H152" i="4"/>
  <c r="G152" i="4"/>
  <c r="G156" i="4" s="1"/>
  <c r="G157" i="4" s="1"/>
  <c r="F152" i="4"/>
  <c r="T151" i="4"/>
  <c r="S151" i="4"/>
  <c r="S156" i="4" s="1"/>
  <c r="S157" i="4" s="1"/>
  <c r="R151" i="4"/>
  <c r="R156" i="4" s="1"/>
  <c r="R157" i="4" s="1"/>
  <c r="Q151" i="4"/>
  <c r="P151" i="4"/>
  <c r="O151" i="4"/>
  <c r="O156" i="4" s="1"/>
  <c r="O157" i="4" s="1"/>
  <c r="M151" i="4"/>
  <c r="M156" i="4" s="1"/>
  <c r="M157" i="4" s="1"/>
  <c r="L151" i="4"/>
  <c r="J151" i="4"/>
  <c r="I151" i="4"/>
  <c r="I156" i="4" s="1"/>
  <c r="I157" i="4" s="1"/>
  <c r="H151" i="4"/>
  <c r="H156" i="4" s="1"/>
  <c r="H157" i="4" s="1"/>
  <c r="G151" i="4"/>
  <c r="T150" i="4"/>
  <c r="S150" i="4"/>
  <c r="R150" i="4"/>
  <c r="Q150" i="4"/>
  <c r="P150" i="4"/>
  <c r="O150" i="4"/>
  <c r="N150" i="4"/>
  <c r="M150" i="4"/>
  <c r="L150" i="4"/>
  <c r="J150" i="4"/>
  <c r="I150" i="4"/>
  <c r="H150" i="4"/>
  <c r="G150" i="4"/>
  <c r="F150" i="4"/>
  <c r="E143" i="4"/>
  <c r="T142" i="4"/>
  <c r="T143" i="4" s="1"/>
  <c r="P142" i="4"/>
  <c r="P143" i="4" s="1"/>
  <c r="L142" i="4"/>
  <c r="L143" i="4" s="1"/>
  <c r="G142" i="4"/>
  <c r="G143" i="4" s="1"/>
  <c r="E139" i="4"/>
  <c r="D139" i="4"/>
  <c r="B139" i="4"/>
  <c r="T137" i="4"/>
  <c r="S137" i="4"/>
  <c r="R137" i="4"/>
  <c r="Q137" i="4"/>
  <c r="P137" i="4"/>
  <c r="O137" i="4"/>
  <c r="N137" i="4"/>
  <c r="M137" i="4"/>
  <c r="L137" i="4"/>
  <c r="J137" i="4"/>
  <c r="I137" i="4"/>
  <c r="H137" i="4"/>
  <c r="G137" i="4"/>
  <c r="F137" i="4"/>
  <c r="C137" i="4"/>
  <c r="T136" i="4"/>
  <c r="S136" i="4"/>
  <c r="S142" i="4" s="1"/>
  <c r="S143" i="4" s="1"/>
  <c r="R136" i="4"/>
  <c r="Q136" i="4"/>
  <c r="Q142" i="4" s="1"/>
  <c r="Q143" i="4" s="1"/>
  <c r="P136" i="4"/>
  <c r="O136" i="4"/>
  <c r="O142" i="4" s="1"/>
  <c r="O143" i="4" s="1"/>
  <c r="N136" i="4"/>
  <c r="M136" i="4"/>
  <c r="M142" i="4" s="1"/>
  <c r="M143" i="4" s="1"/>
  <c r="L136" i="4"/>
  <c r="J136" i="4"/>
  <c r="J142" i="4" s="1"/>
  <c r="J143" i="4" s="1"/>
  <c r="I136" i="4"/>
  <c r="H136" i="4"/>
  <c r="H142" i="4" s="1"/>
  <c r="H143" i="4" s="1"/>
  <c r="G136" i="4"/>
  <c r="F136" i="4"/>
  <c r="F142" i="4" s="1"/>
  <c r="F143" i="4" s="1"/>
  <c r="C136" i="4"/>
  <c r="T135" i="4"/>
  <c r="S135" i="4"/>
  <c r="R135" i="4"/>
  <c r="Q135" i="4"/>
  <c r="P135" i="4"/>
  <c r="O135" i="4"/>
  <c r="N135" i="4"/>
  <c r="M135" i="4"/>
  <c r="L135" i="4"/>
  <c r="J135" i="4"/>
  <c r="I135" i="4"/>
  <c r="H135" i="4"/>
  <c r="G135" i="4"/>
  <c r="F135" i="4"/>
  <c r="C134" i="4"/>
  <c r="C133" i="4"/>
  <c r="Q130" i="4"/>
  <c r="M130" i="4"/>
  <c r="E130" i="4"/>
  <c r="R129" i="4"/>
  <c r="R130" i="4" s="1"/>
  <c r="Q129" i="4"/>
  <c r="N129" i="4"/>
  <c r="N130" i="4" s="1"/>
  <c r="M129" i="4"/>
  <c r="J129" i="4"/>
  <c r="J130" i="4" s="1"/>
  <c r="I129" i="4"/>
  <c r="I130" i="4" s="1"/>
  <c r="F129" i="4"/>
  <c r="F130" i="4" s="1"/>
  <c r="E126" i="4"/>
  <c r="B126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T124" i="4"/>
  <c r="T129" i="4" s="1"/>
  <c r="T130" i="4" s="1"/>
  <c r="S124" i="4"/>
  <c r="S129" i="4" s="1"/>
  <c r="S130" i="4" s="1"/>
  <c r="R124" i="4"/>
  <c r="Q124" i="4"/>
  <c r="P124" i="4"/>
  <c r="P129" i="4" s="1"/>
  <c r="P130" i="4" s="1"/>
  <c r="O124" i="4"/>
  <c r="O129" i="4" s="1"/>
  <c r="O130" i="4" s="1"/>
  <c r="N124" i="4"/>
  <c r="M124" i="4"/>
  <c r="L124" i="4"/>
  <c r="L129" i="4" s="1"/>
  <c r="L130" i="4" s="1"/>
  <c r="K124" i="4"/>
  <c r="K129" i="4" s="1"/>
  <c r="K130" i="4" s="1"/>
  <c r="J124" i="4"/>
  <c r="I124" i="4"/>
  <c r="H124" i="4"/>
  <c r="H129" i="4" s="1"/>
  <c r="H130" i="4" s="1"/>
  <c r="G124" i="4"/>
  <c r="G129" i="4" s="1"/>
  <c r="G130" i="4" s="1"/>
  <c r="F124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C122" i="4"/>
  <c r="C121" i="4"/>
  <c r="E117" i="4"/>
  <c r="Q116" i="4"/>
  <c r="Q117" i="4" s="1"/>
  <c r="M116" i="4"/>
  <c r="M117" i="4" s="1"/>
  <c r="H116" i="4"/>
  <c r="H117" i="4" s="1"/>
  <c r="E113" i="4"/>
  <c r="B113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T111" i="4"/>
  <c r="T116" i="4" s="1"/>
  <c r="T117" i="4" s="1"/>
  <c r="S111" i="4"/>
  <c r="S116" i="4" s="1"/>
  <c r="S117" i="4" s="1"/>
  <c r="R111" i="4"/>
  <c r="Q111" i="4"/>
  <c r="P111" i="4"/>
  <c r="P116" i="4" s="1"/>
  <c r="P117" i="4" s="1"/>
  <c r="O111" i="4"/>
  <c r="O116" i="4" s="1"/>
  <c r="O117" i="4" s="1"/>
  <c r="N111" i="4"/>
  <c r="M111" i="4"/>
  <c r="L111" i="4"/>
  <c r="L116" i="4" s="1"/>
  <c r="L117" i="4" s="1"/>
  <c r="J111" i="4"/>
  <c r="I111" i="4"/>
  <c r="I116" i="4" s="1"/>
  <c r="I117" i="4" s="1"/>
  <c r="H111" i="4"/>
  <c r="G111" i="4"/>
  <c r="G116" i="4" s="1"/>
  <c r="G117" i="4" s="1"/>
  <c r="F111" i="4"/>
  <c r="C111" i="4"/>
  <c r="T110" i="4"/>
  <c r="S110" i="4"/>
  <c r="R110" i="4"/>
  <c r="Q110" i="4"/>
  <c r="P110" i="4"/>
  <c r="O110" i="4"/>
  <c r="N110" i="4"/>
  <c r="M110" i="4"/>
  <c r="L110" i="4"/>
  <c r="J110" i="4"/>
  <c r="I110" i="4"/>
  <c r="H110" i="4"/>
  <c r="G110" i="4"/>
  <c r="F110" i="4"/>
  <c r="C110" i="4"/>
  <c r="C109" i="4"/>
  <c r="S104" i="4"/>
  <c r="O104" i="4"/>
  <c r="K104" i="4"/>
  <c r="G104" i="4"/>
  <c r="E104" i="4"/>
  <c r="S103" i="4"/>
  <c r="O103" i="4"/>
  <c r="J103" i="4"/>
  <c r="J104" i="4" s="1"/>
  <c r="G103" i="4"/>
  <c r="F103" i="4"/>
  <c r="F104" i="4" s="1"/>
  <c r="B100" i="4"/>
  <c r="T98" i="4"/>
  <c r="T103" i="4" s="1"/>
  <c r="T104" i="4" s="1"/>
  <c r="S98" i="4"/>
  <c r="R98" i="4"/>
  <c r="Q98" i="4"/>
  <c r="P98" i="4"/>
  <c r="P103" i="4" s="1"/>
  <c r="P104" i="4" s="1"/>
  <c r="O98" i="4"/>
  <c r="N98" i="4"/>
  <c r="M98" i="4"/>
  <c r="L98" i="4"/>
  <c r="L103" i="4" s="1"/>
  <c r="L104" i="4" s="1"/>
  <c r="K98" i="4"/>
  <c r="J98" i="4"/>
  <c r="I98" i="4"/>
  <c r="H98" i="4"/>
  <c r="G98" i="4"/>
  <c r="F98" i="4"/>
  <c r="E98" i="4"/>
  <c r="C98" i="4"/>
  <c r="T97" i="4"/>
  <c r="S97" i="4"/>
  <c r="R97" i="4"/>
  <c r="R103" i="4" s="1"/>
  <c r="R104" i="4" s="1"/>
  <c r="Q97" i="4"/>
  <c r="Q103" i="4" s="1"/>
  <c r="Q104" i="4" s="1"/>
  <c r="P97" i="4"/>
  <c r="O97" i="4"/>
  <c r="N97" i="4"/>
  <c r="N103" i="4" s="1"/>
  <c r="N104" i="4" s="1"/>
  <c r="M97" i="4"/>
  <c r="M103" i="4" s="1"/>
  <c r="M104" i="4" s="1"/>
  <c r="L97" i="4"/>
  <c r="J97" i="4"/>
  <c r="I97" i="4"/>
  <c r="I103" i="4" s="1"/>
  <c r="I104" i="4" s="1"/>
  <c r="H97" i="4"/>
  <c r="H103" i="4" s="1"/>
  <c r="H104" i="4" s="1"/>
  <c r="G97" i="4"/>
  <c r="F97" i="4"/>
  <c r="E97" i="4"/>
  <c r="C97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E95" i="4"/>
  <c r="E94" i="4"/>
  <c r="E93" i="4"/>
  <c r="E90" i="4"/>
  <c r="D86" i="4"/>
  <c r="D146" i="4" s="1"/>
  <c r="B86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T84" i="4"/>
  <c r="T89" i="4" s="1"/>
  <c r="T90" i="4" s="1"/>
  <c r="S84" i="4"/>
  <c r="R84" i="4"/>
  <c r="R89" i="4" s="1"/>
  <c r="R90" i="4" s="1"/>
  <c r="Q84" i="4"/>
  <c r="Q89" i="4" s="1"/>
  <c r="Q90" i="4" s="1"/>
  <c r="P84" i="4"/>
  <c r="P89" i="4" s="1"/>
  <c r="P90" i="4" s="1"/>
  <c r="O84" i="4"/>
  <c r="N84" i="4"/>
  <c r="N89" i="4" s="1"/>
  <c r="N90" i="4" s="1"/>
  <c r="M84" i="4"/>
  <c r="M89" i="4" s="1"/>
  <c r="M90" i="4" s="1"/>
  <c r="L84" i="4"/>
  <c r="L89" i="4" s="1"/>
  <c r="L90" i="4" s="1"/>
  <c r="K84" i="4"/>
  <c r="J84" i="4"/>
  <c r="J89" i="4" s="1"/>
  <c r="J90" i="4" s="1"/>
  <c r="I84" i="4"/>
  <c r="I89" i="4" s="1"/>
  <c r="I90" i="4" s="1"/>
  <c r="H84" i="4"/>
  <c r="H89" i="4" s="1"/>
  <c r="H90" i="4" s="1"/>
  <c r="G84" i="4"/>
  <c r="F84" i="4"/>
  <c r="F89" i="4" s="1"/>
  <c r="F90" i="4" s="1"/>
  <c r="E84" i="4"/>
  <c r="C84" i="4"/>
  <c r="T83" i="4"/>
  <c r="S83" i="4"/>
  <c r="R83" i="4"/>
  <c r="Q83" i="4"/>
  <c r="P83" i="4"/>
  <c r="O83" i="4"/>
  <c r="N83" i="4"/>
  <c r="M83" i="4"/>
  <c r="L83" i="4"/>
  <c r="J83" i="4"/>
  <c r="I83" i="4"/>
  <c r="H83" i="4"/>
  <c r="G83" i="4"/>
  <c r="F83" i="4"/>
  <c r="E83" i="4"/>
  <c r="C83" i="4"/>
  <c r="E81" i="4"/>
  <c r="C81" i="4"/>
  <c r="E72" i="4"/>
  <c r="B72" i="4"/>
  <c r="C71" i="4" s="1"/>
  <c r="E55" i="4"/>
  <c r="D55" i="4"/>
  <c r="D58" i="4" s="1"/>
  <c r="B55" i="4"/>
  <c r="C135" i="4" s="1"/>
  <c r="C139" i="4" s="1"/>
  <c r="C53" i="4"/>
  <c r="C52" i="4"/>
  <c r="C51" i="4"/>
  <c r="C55" i="4" s="1"/>
  <c r="C50" i="4"/>
  <c r="C49" i="4"/>
  <c r="E45" i="4"/>
  <c r="B45" i="4"/>
  <c r="C120" i="4" s="1"/>
  <c r="C44" i="4"/>
  <c r="C43" i="4"/>
  <c r="C42" i="4"/>
  <c r="C45" i="4" s="1"/>
  <c r="C41" i="4"/>
  <c r="C40" i="4"/>
  <c r="C39" i="4"/>
  <c r="E35" i="4"/>
  <c r="B35" i="4"/>
  <c r="C112" i="4" s="1"/>
  <c r="C34" i="4"/>
  <c r="C33" i="4"/>
  <c r="C31" i="4"/>
  <c r="C30" i="4"/>
  <c r="C29" i="4"/>
  <c r="B25" i="4"/>
  <c r="E23" i="4"/>
  <c r="E22" i="4"/>
  <c r="C22" i="4"/>
  <c r="E21" i="4"/>
  <c r="E20" i="4"/>
  <c r="C20" i="4"/>
  <c r="E19" i="4"/>
  <c r="E18" i="4"/>
  <c r="C18" i="4"/>
  <c r="D14" i="4"/>
  <c r="E82" i="4" s="1"/>
  <c r="B14" i="4"/>
  <c r="E13" i="4"/>
  <c r="E12" i="4"/>
  <c r="C12" i="4"/>
  <c r="E11" i="4"/>
  <c r="E10" i="4"/>
  <c r="C10" i="4"/>
  <c r="E9" i="4"/>
  <c r="E14" i="4" s="1"/>
  <c r="N158" i="1"/>
  <c r="F158" i="1"/>
  <c r="E158" i="1"/>
  <c r="R157" i="1"/>
  <c r="R158" i="1" s="1"/>
  <c r="M157" i="1"/>
  <c r="M158" i="1" s="1"/>
  <c r="E154" i="1"/>
  <c r="B154" i="1"/>
  <c r="T153" i="1"/>
  <c r="S153" i="1"/>
  <c r="R153" i="1"/>
  <c r="Q153" i="1"/>
  <c r="Q157" i="1" s="1"/>
  <c r="Q158" i="1" s="1"/>
  <c r="P153" i="1"/>
  <c r="O153" i="1"/>
  <c r="N153" i="1"/>
  <c r="M153" i="1"/>
  <c r="L153" i="1"/>
  <c r="L157" i="1" s="1"/>
  <c r="L158" i="1" s="1"/>
  <c r="J153" i="1"/>
  <c r="I153" i="1"/>
  <c r="H153" i="1"/>
  <c r="H157" i="1" s="1"/>
  <c r="H158" i="1" s="1"/>
  <c r="G153" i="1"/>
  <c r="G157" i="1" s="1"/>
  <c r="G158" i="1" s="1"/>
  <c r="F153" i="1"/>
  <c r="T152" i="1"/>
  <c r="T157" i="1" s="1"/>
  <c r="T158" i="1" s="1"/>
  <c r="S152" i="1"/>
  <c r="S157" i="1" s="1"/>
  <c r="S158" i="1" s="1"/>
  <c r="R152" i="1"/>
  <c r="Q152" i="1"/>
  <c r="P152" i="1"/>
  <c r="P157" i="1" s="1"/>
  <c r="P158" i="1" s="1"/>
  <c r="O152" i="1"/>
  <c r="O157" i="1" s="1"/>
  <c r="O158" i="1" s="1"/>
  <c r="M152" i="1"/>
  <c r="L152" i="1"/>
  <c r="J152" i="1"/>
  <c r="J157" i="1" s="1"/>
  <c r="J158" i="1" s="1"/>
  <c r="I152" i="1"/>
  <c r="I157" i="1" s="1"/>
  <c r="I158" i="1" s="1"/>
  <c r="H152" i="1"/>
  <c r="G152" i="1"/>
  <c r="C152" i="1"/>
  <c r="T151" i="1"/>
  <c r="S151" i="1"/>
  <c r="R151" i="1"/>
  <c r="Q151" i="1"/>
  <c r="P151" i="1"/>
  <c r="O151" i="1"/>
  <c r="N151" i="1"/>
  <c r="M151" i="1"/>
  <c r="L151" i="1"/>
  <c r="J151" i="1"/>
  <c r="I151" i="1"/>
  <c r="H151" i="1"/>
  <c r="G151" i="1"/>
  <c r="F151" i="1"/>
  <c r="C149" i="1"/>
  <c r="E144" i="1"/>
  <c r="Q143" i="1"/>
  <c r="Q144" i="1" s="1"/>
  <c r="M143" i="1"/>
  <c r="M144" i="1" s="1"/>
  <c r="H143" i="1"/>
  <c r="H144" i="1" s="1"/>
  <c r="E140" i="1"/>
  <c r="D140" i="1"/>
  <c r="D147" i="1" s="1"/>
  <c r="B140" i="1"/>
  <c r="T138" i="1"/>
  <c r="S138" i="1"/>
  <c r="R138" i="1"/>
  <c r="Q138" i="1"/>
  <c r="P138" i="1"/>
  <c r="O138" i="1"/>
  <c r="N138" i="1"/>
  <c r="M138" i="1"/>
  <c r="L138" i="1"/>
  <c r="J138" i="1"/>
  <c r="I138" i="1"/>
  <c r="H138" i="1"/>
  <c r="G138" i="1"/>
  <c r="F138" i="1"/>
  <c r="T137" i="1"/>
  <c r="T143" i="1" s="1"/>
  <c r="T144" i="1" s="1"/>
  <c r="S137" i="1"/>
  <c r="R137" i="1"/>
  <c r="R143" i="1" s="1"/>
  <c r="R144" i="1" s="1"/>
  <c r="Q137" i="1"/>
  <c r="P137" i="1"/>
  <c r="P143" i="1" s="1"/>
  <c r="P144" i="1" s="1"/>
  <c r="O137" i="1"/>
  <c r="N137" i="1"/>
  <c r="N143" i="1" s="1"/>
  <c r="N144" i="1" s="1"/>
  <c r="M137" i="1"/>
  <c r="L137" i="1"/>
  <c r="L143" i="1" s="1"/>
  <c r="L144" i="1" s="1"/>
  <c r="J137" i="1"/>
  <c r="I137" i="1"/>
  <c r="I143" i="1" s="1"/>
  <c r="I144" i="1" s="1"/>
  <c r="H137" i="1"/>
  <c r="G137" i="1"/>
  <c r="G143" i="1" s="1"/>
  <c r="G144" i="1" s="1"/>
  <c r="F137" i="1"/>
  <c r="T136" i="1"/>
  <c r="S136" i="1"/>
  <c r="R136" i="1"/>
  <c r="Q136" i="1"/>
  <c r="P136" i="1"/>
  <c r="O136" i="1"/>
  <c r="N136" i="1"/>
  <c r="M136" i="1"/>
  <c r="L136" i="1"/>
  <c r="J136" i="1"/>
  <c r="I136" i="1"/>
  <c r="H136" i="1"/>
  <c r="G136" i="1"/>
  <c r="F136" i="1"/>
  <c r="O131" i="1"/>
  <c r="K131" i="1"/>
  <c r="E131" i="1"/>
  <c r="S130" i="1"/>
  <c r="S131" i="1" s="1"/>
  <c r="R130" i="1"/>
  <c r="R131" i="1" s="1"/>
  <c r="O130" i="1"/>
  <c r="L130" i="1"/>
  <c r="L131" i="1" s="1"/>
  <c r="K130" i="1"/>
  <c r="H130" i="1"/>
  <c r="H131" i="1" s="1"/>
  <c r="G130" i="1"/>
  <c r="G131" i="1" s="1"/>
  <c r="E127" i="1"/>
  <c r="B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T125" i="1"/>
  <c r="T130" i="1" s="1"/>
  <c r="T131" i="1" s="1"/>
  <c r="S125" i="1"/>
  <c r="R125" i="1"/>
  <c r="Q125" i="1"/>
  <c r="Q130" i="1" s="1"/>
  <c r="Q131" i="1" s="1"/>
  <c r="P125" i="1"/>
  <c r="P130" i="1" s="1"/>
  <c r="P131" i="1" s="1"/>
  <c r="O125" i="1"/>
  <c r="N125" i="1"/>
  <c r="N130" i="1" s="1"/>
  <c r="N131" i="1" s="1"/>
  <c r="M125" i="1"/>
  <c r="M130" i="1" s="1"/>
  <c r="M131" i="1" s="1"/>
  <c r="L125" i="1"/>
  <c r="K125" i="1"/>
  <c r="J125" i="1"/>
  <c r="J130" i="1" s="1"/>
  <c r="J131" i="1" s="1"/>
  <c r="I125" i="1"/>
  <c r="I130" i="1" s="1"/>
  <c r="I131" i="1" s="1"/>
  <c r="H125" i="1"/>
  <c r="G125" i="1"/>
  <c r="F125" i="1"/>
  <c r="F130" i="1" s="1"/>
  <c r="F131" i="1" s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18" i="1"/>
  <c r="S117" i="1"/>
  <c r="S118" i="1" s="1"/>
  <c r="R117" i="1"/>
  <c r="R118" i="1" s="1"/>
  <c r="O117" i="1"/>
  <c r="O118" i="1" s="1"/>
  <c r="N117" i="1"/>
  <c r="N118" i="1" s="1"/>
  <c r="E114" i="1"/>
  <c r="B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I117" i="1" s="1"/>
  <c r="I118" i="1" s="1"/>
  <c r="H113" i="1"/>
  <c r="G113" i="1"/>
  <c r="F113" i="1"/>
  <c r="T112" i="1"/>
  <c r="T117" i="1" s="1"/>
  <c r="T118" i="1" s="1"/>
  <c r="S112" i="1"/>
  <c r="R112" i="1"/>
  <c r="Q112" i="1"/>
  <c r="Q117" i="1" s="1"/>
  <c r="Q118" i="1" s="1"/>
  <c r="P112" i="1"/>
  <c r="P117" i="1" s="1"/>
  <c r="P118" i="1" s="1"/>
  <c r="O112" i="1"/>
  <c r="N112" i="1"/>
  <c r="M112" i="1"/>
  <c r="L112" i="1"/>
  <c r="L117" i="1" s="1"/>
  <c r="L118" i="1" s="1"/>
  <c r="J112" i="1"/>
  <c r="J117" i="1" s="1"/>
  <c r="J118" i="1" s="1"/>
  <c r="I112" i="1"/>
  <c r="H112" i="1"/>
  <c r="G112" i="1"/>
  <c r="G117" i="1" s="1"/>
  <c r="G118" i="1" s="1"/>
  <c r="F112" i="1"/>
  <c r="F117" i="1" s="1"/>
  <c r="F118" i="1" s="1"/>
  <c r="T111" i="1"/>
  <c r="S111" i="1"/>
  <c r="R111" i="1"/>
  <c r="Q111" i="1"/>
  <c r="P111" i="1"/>
  <c r="O111" i="1"/>
  <c r="N111" i="1"/>
  <c r="M111" i="1"/>
  <c r="L111" i="1"/>
  <c r="J111" i="1"/>
  <c r="I111" i="1"/>
  <c r="H111" i="1"/>
  <c r="G111" i="1"/>
  <c r="F111" i="1"/>
  <c r="K105" i="1"/>
  <c r="E105" i="1"/>
  <c r="T104" i="1"/>
  <c r="T105" i="1" s="1"/>
  <c r="P104" i="1"/>
  <c r="P105" i="1" s="1"/>
  <c r="N104" i="1"/>
  <c r="N105" i="1" s="1"/>
  <c r="H104" i="1"/>
  <c r="H105" i="1" s="1"/>
  <c r="B101" i="1"/>
  <c r="T99" i="1"/>
  <c r="S99" i="1"/>
  <c r="R99" i="1"/>
  <c r="Q99" i="1"/>
  <c r="Q104" i="1" s="1"/>
  <c r="Q105" i="1" s="1"/>
  <c r="P99" i="1"/>
  <c r="O99" i="1"/>
  <c r="N99" i="1"/>
  <c r="M99" i="1"/>
  <c r="M104" i="1" s="1"/>
  <c r="M105" i="1" s="1"/>
  <c r="L99" i="1"/>
  <c r="K99" i="1"/>
  <c r="J99" i="1"/>
  <c r="I99" i="1"/>
  <c r="H99" i="1"/>
  <c r="G99" i="1"/>
  <c r="F99" i="1"/>
  <c r="E99" i="1"/>
  <c r="T98" i="1"/>
  <c r="S98" i="1"/>
  <c r="S104" i="1" s="1"/>
  <c r="S105" i="1" s="1"/>
  <c r="R98" i="1"/>
  <c r="R104" i="1" s="1"/>
  <c r="R105" i="1" s="1"/>
  <c r="Q98" i="1"/>
  <c r="P98" i="1"/>
  <c r="O98" i="1"/>
  <c r="O104" i="1" s="1"/>
  <c r="O105" i="1" s="1"/>
  <c r="N98" i="1"/>
  <c r="M98" i="1"/>
  <c r="L98" i="1"/>
  <c r="L104" i="1" s="1"/>
  <c r="L105" i="1" s="1"/>
  <c r="J98" i="1"/>
  <c r="I98" i="1"/>
  <c r="I104" i="1" s="1"/>
  <c r="I105" i="1" s="1"/>
  <c r="H98" i="1"/>
  <c r="G98" i="1"/>
  <c r="G104" i="1" s="1"/>
  <c r="G105" i="1" s="1"/>
  <c r="F98" i="1"/>
  <c r="E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E96" i="1"/>
  <c r="E95" i="1"/>
  <c r="C95" i="1"/>
  <c r="E94" i="1"/>
  <c r="E101" i="1" s="1"/>
  <c r="E91" i="1"/>
  <c r="M90" i="1"/>
  <c r="M91" i="1" s="1"/>
  <c r="I90" i="1"/>
  <c r="I91" i="1" s="1"/>
  <c r="D87" i="1"/>
  <c r="B87" i="1"/>
  <c r="T86" i="1"/>
  <c r="S86" i="1"/>
  <c r="R86" i="1"/>
  <c r="R90" i="1" s="1"/>
  <c r="R91" i="1" s="1"/>
  <c r="Q86" i="1"/>
  <c r="P86" i="1"/>
  <c r="O86" i="1"/>
  <c r="N86" i="1"/>
  <c r="N90" i="1" s="1"/>
  <c r="N91" i="1" s="1"/>
  <c r="M86" i="1"/>
  <c r="L86" i="1"/>
  <c r="K86" i="1"/>
  <c r="J86" i="1"/>
  <c r="I86" i="1"/>
  <c r="H86" i="1"/>
  <c r="G86" i="1"/>
  <c r="F86" i="1"/>
  <c r="T85" i="1"/>
  <c r="T90" i="1" s="1"/>
  <c r="T91" i="1" s="1"/>
  <c r="S85" i="1"/>
  <c r="S90" i="1" s="1"/>
  <c r="S91" i="1" s="1"/>
  <c r="R85" i="1"/>
  <c r="Q85" i="1"/>
  <c r="Q90" i="1" s="1"/>
  <c r="Q91" i="1" s="1"/>
  <c r="P85" i="1"/>
  <c r="P90" i="1" s="1"/>
  <c r="P91" i="1" s="1"/>
  <c r="O85" i="1"/>
  <c r="O90" i="1" s="1"/>
  <c r="O91" i="1" s="1"/>
  <c r="N85" i="1"/>
  <c r="M85" i="1"/>
  <c r="L85" i="1"/>
  <c r="L90" i="1" s="1"/>
  <c r="L91" i="1" s="1"/>
  <c r="K85" i="1"/>
  <c r="K90" i="1" s="1"/>
  <c r="K91" i="1" s="1"/>
  <c r="J85" i="1"/>
  <c r="J90" i="1" s="1"/>
  <c r="J91" i="1" s="1"/>
  <c r="I85" i="1"/>
  <c r="H85" i="1"/>
  <c r="H90" i="1" s="1"/>
  <c r="H91" i="1" s="1"/>
  <c r="G85" i="1"/>
  <c r="G90" i="1" s="1"/>
  <c r="G91" i="1" s="1"/>
  <c r="F85" i="1"/>
  <c r="F90" i="1" s="1"/>
  <c r="F91" i="1" s="1"/>
  <c r="T84" i="1"/>
  <c r="S84" i="1"/>
  <c r="R84" i="1"/>
  <c r="Q84" i="1"/>
  <c r="P84" i="1"/>
  <c r="O84" i="1"/>
  <c r="N84" i="1"/>
  <c r="M84" i="1"/>
  <c r="L84" i="1"/>
  <c r="J84" i="1"/>
  <c r="I84" i="1"/>
  <c r="H84" i="1"/>
  <c r="G84" i="1"/>
  <c r="F84" i="1"/>
  <c r="C83" i="1"/>
  <c r="E73" i="1"/>
  <c r="B73" i="1"/>
  <c r="C69" i="1" s="1"/>
  <c r="C71" i="1"/>
  <c r="E56" i="1"/>
  <c r="D56" i="1"/>
  <c r="B56" i="1"/>
  <c r="C54" i="1"/>
  <c r="C53" i="1"/>
  <c r="C51" i="1"/>
  <c r="C50" i="1"/>
  <c r="E46" i="1"/>
  <c r="B46" i="1"/>
  <c r="C41" i="1" s="1"/>
  <c r="E36" i="1"/>
  <c r="B36" i="1"/>
  <c r="C31" i="1"/>
  <c r="E26" i="1"/>
  <c r="B26" i="1"/>
  <c r="C96" i="1" s="1"/>
  <c r="E24" i="1"/>
  <c r="E23" i="1"/>
  <c r="C23" i="1"/>
  <c r="E22" i="1"/>
  <c r="E21" i="1"/>
  <c r="C21" i="1"/>
  <c r="E20" i="1"/>
  <c r="E19" i="1"/>
  <c r="C19" i="1"/>
  <c r="D15" i="1"/>
  <c r="B15" i="1"/>
  <c r="C14" i="1"/>
  <c r="C13" i="1"/>
  <c r="C12" i="1"/>
  <c r="C11" i="1"/>
  <c r="C10" i="1"/>
  <c r="C67" i="4" l="1"/>
  <c r="C68" i="4"/>
  <c r="N116" i="4"/>
  <c r="N117" i="4" s="1"/>
  <c r="R116" i="4"/>
  <c r="R117" i="4" s="1"/>
  <c r="I142" i="4"/>
  <c r="I143" i="4" s="1"/>
  <c r="N142" i="4"/>
  <c r="N143" i="4" s="1"/>
  <c r="R142" i="4"/>
  <c r="R143" i="4" s="1"/>
  <c r="C13" i="4"/>
  <c r="C11" i="4"/>
  <c r="C9" i="4"/>
  <c r="C85" i="4"/>
  <c r="C82" i="4"/>
  <c r="C86" i="4" s="1"/>
  <c r="E25" i="4"/>
  <c r="C96" i="4"/>
  <c r="C94" i="4"/>
  <c r="C23" i="4"/>
  <c r="C25" i="4" s="1"/>
  <c r="C21" i="4"/>
  <c r="C19" i="4"/>
  <c r="C95" i="4"/>
  <c r="C93" i="4"/>
  <c r="C100" i="4" s="1"/>
  <c r="G89" i="4"/>
  <c r="G90" i="4" s="1"/>
  <c r="K89" i="4"/>
  <c r="K90" i="4" s="1"/>
  <c r="O89" i="4"/>
  <c r="O90" i="4" s="1"/>
  <c r="S89" i="4"/>
  <c r="S90" i="4" s="1"/>
  <c r="E100" i="4"/>
  <c r="F116" i="4"/>
  <c r="F117" i="4" s="1"/>
  <c r="J116" i="4"/>
  <c r="J117" i="4" s="1"/>
  <c r="C35" i="4"/>
  <c r="C152" i="4"/>
  <c r="C150" i="4"/>
  <c r="C70" i="4"/>
  <c r="C148" i="4"/>
  <c r="C151" i="4"/>
  <c r="C149" i="4"/>
  <c r="C69" i="4"/>
  <c r="E85" i="4"/>
  <c r="E86" i="4" s="1"/>
  <c r="C107" i="4"/>
  <c r="C123" i="4"/>
  <c r="C126" i="4" s="1"/>
  <c r="C124" i="4"/>
  <c r="C125" i="4"/>
  <c r="C32" i="4"/>
  <c r="C108" i="4"/>
  <c r="E14" i="1"/>
  <c r="E12" i="1"/>
  <c r="E10" i="1"/>
  <c r="E86" i="1"/>
  <c r="E84" i="1"/>
  <c r="D59" i="1"/>
  <c r="E11" i="1"/>
  <c r="E82" i="1"/>
  <c r="E85" i="1"/>
  <c r="E83" i="1"/>
  <c r="C122" i="1"/>
  <c r="C43" i="1"/>
  <c r="C123" i="1"/>
  <c r="C45" i="1"/>
  <c r="C40" i="1"/>
  <c r="C42" i="1"/>
  <c r="C126" i="1"/>
  <c r="C125" i="1"/>
  <c r="C124" i="1"/>
  <c r="C121" i="1"/>
  <c r="C127" i="1" s="1"/>
  <c r="C44" i="1"/>
  <c r="C15" i="1"/>
  <c r="E13" i="1"/>
  <c r="C112" i="1"/>
  <c r="C110" i="1"/>
  <c r="C34" i="1"/>
  <c r="C30" i="1"/>
  <c r="C36" i="1" s="1"/>
  <c r="C109" i="1"/>
  <c r="C35" i="1"/>
  <c r="C113" i="1"/>
  <c r="C32" i="1"/>
  <c r="C111" i="1"/>
  <c r="C108" i="1"/>
  <c r="C114" i="1" s="1"/>
  <c r="C33" i="1"/>
  <c r="C85" i="1"/>
  <c r="C84" i="1"/>
  <c r="C82" i="1"/>
  <c r="C138" i="1"/>
  <c r="C134" i="1"/>
  <c r="C52" i="1"/>
  <c r="C56" i="1" s="1"/>
  <c r="C86" i="1"/>
  <c r="C94" i="1"/>
  <c r="C101" i="1" s="1"/>
  <c r="F104" i="1"/>
  <c r="F105" i="1" s="1"/>
  <c r="J104" i="1"/>
  <c r="J105" i="1" s="1"/>
  <c r="C135" i="1"/>
  <c r="C137" i="1"/>
  <c r="C99" i="1"/>
  <c r="C98" i="1"/>
  <c r="C72" i="1"/>
  <c r="C68" i="1"/>
  <c r="C153" i="1"/>
  <c r="C151" i="1"/>
  <c r="H117" i="1"/>
  <c r="H118" i="1" s="1"/>
  <c r="M117" i="1"/>
  <c r="M118" i="1" s="1"/>
  <c r="C20" i="1"/>
  <c r="C22" i="1"/>
  <c r="C24" i="1"/>
  <c r="C26" i="1" s="1"/>
  <c r="C70" i="1"/>
  <c r="C136" i="1"/>
  <c r="F143" i="1"/>
  <c r="F144" i="1" s="1"/>
  <c r="J143" i="1"/>
  <c r="J144" i="1" s="1"/>
  <c r="O143" i="1"/>
  <c r="O144" i="1" s="1"/>
  <c r="S143" i="1"/>
  <c r="S144" i="1" s="1"/>
  <c r="C150" i="1"/>
  <c r="C154" i="1" s="1"/>
  <c r="C153" i="4" l="1"/>
  <c r="C72" i="4"/>
  <c r="C113" i="4"/>
  <c r="C14" i="4"/>
  <c r="C46" i="1"/>
  <c r="E15" i="1"/>
  <c r="E87" i="1"/>
  <c r="C87" i="1"/>
  <c r="C73" i="1"/>
  <c r="C140" i="1"/>
</calcChain>
</file>

<file path=xl/comments1.xml><?xml version="1.0" encoding="utf-8"?>
<comments xmlns="http://schemas.openxmlformats.org/spreadsheetml/2006/main">
  <authors>
    <author>tc={EDFCA244-45DB-41CF-A91F-69ACD1012866}</author>
  </authors>
  <commentList>
    <comment ref="C26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Exclude +5mm in calculations</t>
        </r>
      </text>
    </comment>
  </commentList>
</comments>
</file>

<file path=xl/comments2.xml><?xml version="1.0" encoding="utf-8"?>
<comments xmlns="http://schemas.openxmlformats.org/spreadsheetml/2006/main">
  <authors>
    <author>tc={EDFCA244-45DB-41CF-A91F-69ACD1012866}</author>
  </authors>
  <commentList>
    <comment ref="C25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Exclude +5mm in calculations</t>
        </r>
      </text>
    </comment>
  </commentList>
</comments>
</file>

<file path=xl/sharedStrings.xml><?xml version="1.0" encoding="utf-8"?>
<sst xmlns="http://schemas.openxmlformats.org/spreadsheetml/2006/main" count="535" uniqueCount="136">
  <si>
    <t>Sample</t>
  </si>
  <si>
    <t>Weight</t>
  </si>
  <si>
    <t>Weight %</t>
  </si>
  <si>
    <t>As (ppm)</t>
  </si>
  <si>
    <t>Bi (ppm)</t>
  </si>
  <si>
    <t>Co (ppm)</t>
  </si>
  <si>
    <t>Cr (ppm)</t>
  </si>
  <si>
    <t>Cu (ppm)</t>
  </si>
  <si>
    <t>Hg (ppm)</t>
  </si>
  <si>
    <t>K (%)</t>
  </si>
  <si>
    <t>Ni (ppm)</t>
  </si>
  <si>
    <t>Pb (ppm)</t>
  </si>
  <si>
    <t>S</t>
  </si>
  <si>
    <t>Th (ppm)</t>
  </si>
  <si>
    <t>U</t>
  </si>
  <si>
    <t>V</t>
  </si>
  <si>
    <t>W</t>
  </si>
  <si>
    <t>Zn (ppm)</t>
  </si>
  <si>
    <t>UNITS</t>
  </si>
  <si>
    <t>g</t>
  </si>
  <si>
    <t>gram</t>
  </si>
  <si>
    <t>%</t>
  </si>
  <si>
    <t>(ppm)</t>
  </si>
  <si>
    <t>From Table 4 Landloch report</t>
  </si>
  <si>
    <t>ND</t>
  </si>
  <si>
    <t>1.9*</t>
  </si>
  <si>
    <t>SD 14 and bulk ore sample (BV u280545)</t>
  </si>
  <si>
    <t>Subsoil (0.2 to 0.5m)</t>
  </si>
  <si>
    <t>109333 +212um</t>
  </si>
  <si>
    <t>3.6</t>
  </si>
  <si>
    <t>109333 +212+105um</t>
  </si>
  <si>
    <t>0.8</t>
  </si>
  <si>
    <t>109333 -105+38um</t>
  </si>
  <si>
    <t>0.6</t>
  </si>
  <si>
    <t>109333 38+20um</t>
  </si>
  <si>
    <t>1.0</t>
  </si>
  <si>
    <t>109333 20um</t>
  </si>
  <si>
    <t>8.4</t>
  </si>
  <si>
    <t>Total</t>
  </si>
  <si>
    <r>
      <t>Subsoil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</si>
  <si>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Sandy Clay Horizon (0.5 to 3.4m)</t>
  </si>
  <si>
    <t>109334 +5mm</t>
  </si>
  <si>
    <t>109334 +212um</t>
  </si>
  <si>
    <t>3.4</t>
  </si>
  <si>
    <t>109334 +212+105um</t>
  </si>
  <si>
    <t>1.6</t>
  </si>
  <si>
    <t>109334 -105+38um</t>
  </si>
  <si>
    <t>1.8</t>
  </si>
  <si>
    <t>109334 38+20um</t>
  </si>
  <si>
    <t>109334 20um</t>
  </si>
  <si>
    <t>7.4</t>
  </si>
  <si>
    <t>109334 -105+38um Rpt</t>
  </si>
  <si>
    <r>
      <t>Sandy Clay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</si>
  <si>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Sandy Gravel (3.4 to 8.6m)</t>
  </si>
  <si>
    <t>109335 +5mm</t>
  </si>
  <si>
    <t>109335 +212um</t>
  </si>
  <si>
    <t>2.8</t>
  </si>
  <si>
    <t>109335 +212+105um</t>
  </si>
  <si>
    <t>3.8</t>
  </si>
  <si>
    <t>109335 -105+38um</t>
  </si>
  <si>
    <t>4.2</t>
  </si>
  <si>
    <t>109335 38+20um</t>
  </si>
  <si>
    <t>5</t>
  </si>
  <si>
    <t>109335 20um</t>
  </si>
  <si>
    <t>11</t>
  </si>
  <si>
    <r>
      <t>Sandy Gravel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</si>
  <si>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Sand (8.6 to 9m)</t>
  </si>
  <si>
    <t>109336 +5mm</t>
  </si>
  <si>
    <t>109336 +212um</t>
  </si>
  <si>
    <t>1.4</t>
  </si>
  <si>
    <t>109336 +212+105um</t>
  </si>
  <si>
    <t>109336 -105+38um</t>
  </si>
  <si>
    <t>109336 38+20um</t>
  </si>
  <si>
    <t>4.6</t>
  </si>
  <si>
    <t>109336 20um</t>
  </si>
  <si>
    <t>13.6</t>
  </si>
  <si>
    <r>
      <t>Sand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</si>
  <si>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Upper Sand (14.7 to 23.8m)</t>
  </si>
  <si>
    <t>109337 +212um</t>
  </si>
  <si>
    <t>2.6</t>
  </si>
  <si>
    <t>IS</t>
  </si>
  <si>
    <t>109337 +212+105um</t>
  </si>
  <si>
    <t>6.6</t>
  </si>
  <si>
    <t>109337 -105+38um</t>
  </si>
  <si>
    <t>13.4</t>
  </si>
  <si>
    <t>109337 38+20um</t>
  </si>
  <si>
    <t>76</t>
  </si>
  <si>
    <t>109337 20um</t>
  </si>
  <si>
    <t>109337 20um Rpt</t>
  </si>
  <si>
    <r>
      <t>Upper Sand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</si>
  <si>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TOTAL WEIGHT IN ABOVE SAMPLES</t>
  </si>
  <si>
    <t>10 tonne Bulk Ore Sample</t>
  </si>
  <si>
    <t>83258A +212um</t>
  </si>
  <si>
    <t>83258A -212+38um</t>
  </si>
  <si>
    <t>83258A +212+38um Rpt</t>
  </si>
  <si>
    <r>
      <t>Bulk Ore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</si>
  <si>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t>83258 +212um</t>
  </si>
  <si>
    <t>71.2</t>
  </si>
  <si>
    <t>83258 212+105um</t>
  </si>
  <si>
    <t>2.4</t>
  </si>
  <si>
    <t>83258 -105+38um</t>
  </si>
  <si>
    <t>83258 38+20um</t>
  </si>
  <si>
    <t>83258 20um</t>
  </si>
  <si>
    <t>44.4</t>
  </si>
  <si>
    <t>FOR EVERY TONNE OF FRACTION THIS SHOWS THE METALS IN AIR FROM SUB 38 MICRON FRACTIONS - INCLUDING TOPSOIL, SUBSOIL, HHF (BOTH GRAVELLY AND CLAYEY) AND ORE</t>
  </si>
  <si>
    <t>As (ppt)</t>
  </si>
  <si>
    <t>Bi (ppt)</t>
  </si>
  <si>
    <t>Co (ppt)</t>
  </si>
  <si>
    <t>Cr (ppt)</t>
  </si>
  <si>
    <t>Cu (ppt)</t>
  </si>
  <si>
    <t>Hg (ppt)</t>
  </si>
  <si>
    <t>Ni (ppt)</t>
  </si>
  <si>
    <t>Pb (ppt)</t>
  </si>
  <si>
    <t>Th (ppt)</t>
  </si>
  <si>
    <t>Zn (ppt)</t>
  </si>
  <si>
    <t>(ppt)</t>
  </si>
  <si>
    <t>KG/TONNE</t>
  </si>
  <si>
    <r>
      <t>Subsoil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</si>
  <si>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Subsoil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</si>
  <si>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Subsoil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</si>
  <si>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Sandy Clay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</si>
  <si>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Sandy Clay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</si>
  <si>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Sandy Clay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</si>
  <si>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Sandy Gravel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</si>
  <si>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Sandy Gravel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</si>
  <si>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Sandy Gravel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</si>
  <si>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</si>
  <si>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Sand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</si>
  <si>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Sand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</si>
  <si>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Upper Sand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</si>
  <si>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Upper Sand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</si>
  <si>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Upper Sand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</si>
  <si>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Bulk Ore Nuisance dust (105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 - 38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</si>
  <si>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Bulk Ore &lt; -38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</si>
  <si>
    <r>
      <t>Bulk Ore Total dust (&lt;100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</si>
  <si>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Appendix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</si>
</sst>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6D514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0" fillId="0" borderId="0" xfId="0" applyNumberFormat="1"/>
    <xf numFmtId="10" fontId="0" fillId="0" borderId="0" xfId="0" applyNumberFormat="1"/>
    <xf numFmtId="0" fontId="3" fillId="0" borderId="5" xfId="0" applyFont="1" applyBorder="1"/>
    <xf numFmtId="10" fontId="0" fillId="0" borderId="0" xfId="1" applyNumberFormat="1" applyFont="1"/>
    <xf numFmtId="0" fontId="0" fillId="3" borderId="6" xfId="0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4" borderId="0" xfId="0" applyFill="1"/>
    <xf numFmtId="10" fontId="0" fillId="4" borderId="0" xfId="1" applyNumberFormat="1" applyFont="1" applyFill="1"/>
    <xf numFmtId="0" fontId="0" fillId="4" borderId="1" xfId="0" applyFill="1" applyBorder="1" applyAlignment="1">
      <alignment horizontal="center"/>
    </xf>
    <xf numFmtId="9" fontId="0" fillId="4" borderId="6" xfId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5" borderId="0" xfId="0" applyFill="1"/>
    <xf numFmtId="10" fontId="0" fillId="5" borderId="0" xfId="1" applyNumberFormat="1" applyFont="1" applyFill="1"/>
    <xf numFmtId="0" fontId="6" fillId="0" borderId="1" xfId="0" applyFont="1" applyBorder="1" applyAlignment="1">
      <alignment horizontal="center" vertical="center" wrapText="1"/>
    </xf>
    <xf numFmtId="10" fontId="2" fillId="0" borderId="0" xfId="0" applyNumberFormat="1" applyFont="1"/>
    <xf numFmtId="1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quotePrefix="1" applyFont="1"/>
    <xf numFmtId="1" fontId="3" fillId="3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2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4" borderId="6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0" fontId="7" fillId="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0" fontId="7" fillId="3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0" fillId="3" borderId="6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10" fontId="3" fillId="3" borderId="10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2" xfId="1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 applyFill="1"/>
    <xf numFmtId="0" fontId="3" fillId="0" borderId="2" xfId="0" applyFont="1" applyFill="1" applyBorder="1" applyAlignment="1">
      <alignment horizontal="center"/>
    </xf>
    <xf numFmtId="10" fontId="3" fillId="0" borderId="2" xfId="1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quotePrefix="1" applyFont="1" applyFill="1"/>
    <xf numFmtId="164" fontId="0" fillId="0" borderId="0" xfId="0" applyNumberFormat="1"/>
    <xf numFmtId="164" fontId="0" fillId="4" borderId="0" xfId="0" applyNumberFormat="1" applyFill="1"/>
    <xf numFmtId="164" fontId="0" fillId="5" borderId="0" xfId="0" applyNumberFormat="1" applyFill="1"/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0" fillId="0" borderId="0" xfId="0" applyNumberFormat="1" applyFill="1" applyBorder="1"/>
    <xf numFmtId="10" fontId="2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0" borderId="0" xfId="0" applyNumberFormat="1" applyFill="1" applyBorder="1"/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7" borderId="0" xfId="0" applyFill="1"/>
    <xf numFmtId="10" fontId="0" fillId="7" borderId="0" xfId="1" applyNumberFormat="1" applyFont="1" applyFill="1"/>
    <xf numFmtId="0" fontId="0" fillId="7" borderId="6" xfId="0" applyFill="1" applyBorder="1" applyAlignment="1">
      <alignment horizontal="center"/>
    </xf>
    <xf numFmtId="9" fontId="0" fillId="7" borderId="6" xfId="1" applyFont="1" applyFill="1" applyBorder="1" applyAlignment="1">
      <alignment horizontal="center"/>
    </xf>
    <xf numFmtId="2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4" borderId="0" xfId="0" applyFont="1" applyFill="1"/>
    <xf numFmtId="1" fontId="0" fillId="4" borderId="0" xfId="0" applyNumberFormat="1" applyFill="1"/>
    <xf numFmtId="10" fontId="2" fillId="4" borderId="0" xfId="0" applyNumberFormat="1" applyFont="1" applyFill="1"/>
    <xf numFmtId="1" fontId="3" fillId="4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 wrapText="1"/>
    </xf>
    <xf numFmtId="10" fontId="5" fillId="7" borderId="6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10" fontId="0" fillId="7" borderId="0" xfId="0" applyNumberFormat="1" applyFill="1"/>
    <xf numFmtId="10" fontId="7" fillId="7" borderId="3" xfId="0" applyNumberFormat="1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0" fontId="0" fillId="7" borderId="6" xfId="1" applyNumberFormat="1" applyFont="1" applyFill="1" applyBorder="1" applyAlignment="1">
      <alignment horizontal="center"/>
    </xf>
    <xf numFmtId="10" fontId="0" fillId="7" borderId="1" xfId="1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2" fontId="3" fillId="4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164" fontId="7" fillId="7" borderId="3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4" fontId="0" fillId="7" borderId="0" xfId="0" applyNumberFormat="1" applyFill="1"/>
    <xf numFmtId="0" fontId="3" fillId="3" borderId="1" xfId="0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tabSelected="1" workbookViewId="0"/>
  </sheetViews>
  <sheetFormatPr defaultRowHeight="15" x14ac:dyDescent="0.25"/>
  <cols>
    <col min="1" max="1" width="40.85546875" bestFit="1" customWidth="1"/>
    <col min="2" max="2" width="7.42578125" bestFit="1" customWidth="1"/>
  </cols>
  <sheetData>
    <row r="1" spans="1:20" x14ac:dyDescent="0.25">
      <c r="A1" s="10" t="s">
        <v>135</v>
      </c>
    </row>
    <row r="2" spans="1:20" x14ac:dyDescent="0.25">
      <c r="A2" t="s">
        <v>0</v>
      </c>
      <c r="B2" s="1" t="s">
        <v>1</v>
      </c>
      <c r="C2" s="2" t="s">
        <v>2</v>
      </c>
      <c r="D2" s="3" t="s">
        <v>1</v>
      </c>
      <c r="E2" s="4" t="s">
        <v>1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3" t="s">
        <v>12</v>
      </c>
      <c r="P2" s="6" t="s">
        <v>13</v>
      </c>
      <c r="Q2" s="3" t="s">
        <v>14</v>
      </c>
      <c r="R2" s="3" t="s">
        <v>15</v>
      </c>
      <c r="S2" s="3" t="s">
        <v>16</v>
      </c>
      <c r="T2" s="6" t="s">
        <v>17</v>
      </c>
    </row>
    <row r="3" spans="1:20" x14ac:dyDescent="0.25">
      <c r="A3" t="s">
        <v>18</v>
      </c>
      <c r="B3" s="1" t="s">
        <v>19</v>
      </c>
      <c r="C3" s="2"/>
      <c r="D3" s="3" t="s">
        <v>20</v>
      </c>
      <c r="E3" s="4" t="s">
        <v>21</v>
      </c>
      <c r="F3" s="5"/>
      <c r="G3" s="6"/>
      <c r="H3" s="6"/>
      <c r="I3" s="6"/>
      <c r="J3" s="6"/>
      <c r="K3" s="6"/>
      <c r="L3" s="6"/>
      <c r="M3" s="6"/>
      <c r="N3" s="6"/>
      <c r="O3" s="3" t="s">
        <v>22</v>
      </c>
      <c r="P3" s="6"/>
      <c r="Q3" s="3" t="s">
        <v>22</v>
      </c>
      <c r="R3" s="3" t="s">
        <v>22</v>
      </c>
      <c r="S3" s="3" t="s">
        <v>22</v>
      </c>
      <c r="T3" s="6"/>
    </row>
    <row r="4" spans="1:20" x14ac:dyDescent="0.25">
      <c r="B4" s="1"/>
      <c r="C4" s="2"/>
      <c r="D4" s="7"/>
      <c r="E4" s="8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t="s">
        <v>23</v>
      </c>
      <c r="B5" s="1"/>
      <c r="C5" s="2"/>
      <c r="D5" s="7"/>
      <c r="E5" s="8"/>
      <c r="F5" s="9">
        <v>3.6</v>
      </c>
      <c r="G5" s="7">
        <v>0.1</v>
      </c>
      <c r="H5" s="7">
        <v>2</v>
      </c>
      <c r="I5" s="7">
        <v>2.4</v>
      </c>
      <c r="J5" s="7">
        <v>11</v>
      </c>
      <c r="K5" s="7" t="s">
        <v>24</v>
      </c>
      <c r="L5" s="7">
        <v>14196</v>
      </c>
      <c r="M5" s="7">
        <v>8</v>
      </c>
      <c r="N5" s="7">
        <v>5</v>
      </c>
      <c r="O5" s="7"/>
      <c r="P5" s="7">
        <v>5.3</v>
      </c>
      <c r="Q5" s="7">
        <v>1.4</v>
      </c>
      <c r="R5" s="7">
        <v>28.3</v>
      </c>
      <c r="S5" s="7" t="s">
        <v>25</v>
      </c>
      <c r="T5" s="7">
        <v>19</v>
      </c>
    </row>
    <row r="6" spans="1:20" x14ac:dyDescent="0.25">
      <c r="A6" s="10" t="s">
        <v>26</v>
      </c>
      <c r="B6" s="1"/>
      <c r="C6" s="2"/>
      <c r="D6" s="11"/>
      <c r="E6" s="12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10"/>
      <c r="B7" s="1"/>
      <c r="C7" s="2"/>
      <c r="D7" s="14"/>
      <c r="E7" s="15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7"/>
    </row>
    <row r="8" spans="1:20" x14ac:dyDescent="0.25">
      <c r="A8" s="10"/>
      <c r="B8" s="18"/>
      <c r="C8" s="19"/>
      <c r="D8" s="14"/>
      <c r="E8" s="15"/>
      <c r="F8" s="1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7"/>
    </row>
    <row r="9" spans="1:20" ht="15.75" thickBot="1" x14ac:dyDescent="0.3">
      <c r="A9" s="20" t="s">
        <v>27</v>
      </c>
      <c r="C9" s="19"/>
      <c r="D9" s="14"/>
      <c r="E9" s="15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7"/>
    </row>
    <row r="10" spans="1:20" ht="15.75" thickBot="1" x14ac:dyDescent="0.3">
      <c r="A10" t="s">
        <v>28</v>
      </c>
      <c r="B10">
        <v>298</v>
      </c>
      <c r="C10" s="21">
        <f>B10/B$15</f>
        <v>0.29578163771712157</v>
      </c>
      <c r="D10" s="22">
        <v>298</v>
      </c>
      <c r="E10" s="23">
        <f>D10/D$15</f>
        <v>0.29578163771712157</v>
      </c>
      <c r="F10" s="24" t="s">
        <v>29</v>
      </c>
      <c r="G10" s="25">
        <v>0.06</v>
      </c>
      <c r="H10" s="25">
        <v>0.9</v>
      </c>
      <c r="I10" s="25">
        <v>16</v>
      </c>
      <c r="J10" s="25">
        <v>6</v>
      </c>
      <c r="K10" s="25">
        <v>0.02</v>
      </c>
      <c r="L10" s="25">
        <v>0.02</v>
      </c>
      <c r="M10" s="25">
        <v>4</v>
      </c>
      <c r="N10" s="25">
        <v>4</v>
      </c>
      <c r="O10" s="25">
        <v>44</v>
      </c>
      <c r="P10" s="25">
        <v>1.85</v>
      </c>
      <c r="Q10" s="25">
        <v>0.45</v>
      </c>
      <c r="R10" s="25">
        <v>20</v>
      </c>
      <c r="S10" s="25" t="s">
        <v>24</v>
      </c>
      <c r="T10" s="26">
        <v>10</v>
      </c>
    </row>
    <row r="11" spans="1:20" ht="15.75" thickBot="1" x14ac:dyDescent="0.3">
      <c r="A11" t="s">
        <v>30</v>
      </c>
      <c r="B11">
        <v>111</v>
      </c>
      <c r="C11" s="21">
        <f t="shared" ref="C11:C14" si="0">B11/B$15</f>
        <v>0.11017369727047147</v>
      </c>
      <c r="D11" s="27">
        <v>111</v>
      </c>
      <c r="E11" s="23">
        <f t="shared" ref="E11:E14" si="1">D11/D$15</f>
        <v>0.11017369727047147</v>
      </c>
      <c r="F11" s="28" t="s">
        <v>31</v>
      </c>
      <c r="G11" s="29">
        <v>0.04</v>
      </c>
      <c r="H11" s="29">
        <v>0.6</v>
      </c>
      <c r="I11" s="29">
        <v>14</v>
      </c>
      <c r="J11" s="29">
        <v>6</v>
      </c>
      <c r="K11" s="29">
        <v>0.02</v>
      </c>
      <c r="L11" s="29">
        <v>0.02</v>
      </c>
      <c r="M11" s="29">
        <v>6</v>
      </c>
      <c r="N11" s="29" t="s">
        <v>24</v>
      </c>
      <c r="O11" s="29">
        <v>16</v>
      </c>
      <c r="P11" s="29">
        <v>1.31</v>
      </c>
      <c r="Q11" s="29">
        <v>0.44</v>
      </c>
      <c r="R11" s="29">
        <v>9</v>
      </c>
      <c r="S11" s="29">
        <v>1</v>
      </c>
      <c r="T11" s="30">
        <v>10</v>
      </c>
    </row>
    <row r="12" spans="1:20" ht="15.75" thickBot="1" x14ac:dyDescent="0.3">
      <c r="A12" s="31" t="s">
        <v>32</v>
      </c>
      <c r="B12" s="31">
        <v>80</v>
      </c>
      <c r="C12" s="32">
        <f t="shared" si="0"/>
        <v>7.9404466501240695E-2</v>
      </c>
      <c r="D12" s="33">
        <v>80</v>
      </c>
      <c r="E12" s="34">
        <f t="shared" si="1"/>
        <v>7.9404466501240695E-2</v>
      </c>
      <c r="F12" s="35" t="s">
        <v>33</v>
      </c>
      <c r="G12" s="36">
        <v>0.1</v>
      </c>
      <c r="H12" s="36">
        <v>0.7</v>
      </c>
      <c r="I12" s="36">
        <v>27</v>
      </c>
      <c r="J12" s="36">
        <v>8</v>
      </c>
      <c r="K12" s="36" t="s">
        <v>24</v>
      </c>
      <c r="L12" s="36">
        <v>0.05</v>
      </c>
      <c r="M12" s="36">
        <v>4</v>
      </c>
      <c r="N12" s="36">
        <v>2</v>
      </c>
      <c r="O12" s="36">
        <v>20</v>
      </c>
      <c r="P12" s="36">
        <v>8.15</v>
      </c>
      <c r="Q12" s="36">
        <v>2.61</v>
      </c>
      <c r="R12" s="36">
        <v>13</v>
      </c>
      <c r="S12" s="36">
        <v>2</v>
      </c>
      <c r="T12" s="37">
        <v>10</v>
      </c>
    </row>
    <row r="13" spans="1:20" ht="15.75" thickBot="1" x14ac:dyDescent="0.3">
      <c r="A13" s="38" t="s">
        <v>34</v>
      </c>
      <c r="B13" s="38">
        <v>12.5</v>
      </c>
      <c r="C13" s="39">
        <f t="shared" si="0"/>
        <v>1.2406947890818859E-2</v>
      </c>
      <c r="D13" s="27">
        <v>12.5</v>
      </c>
      <c r="E13" s="23">
        <f t="shared" si="1"/>
        <v>1.2406947890818859E-2</v>
      </c>
      <c r="F13" s="28" t="s">
        <v>35</v>
      </c>
      <c r="G13" s="29">
        <v>0.14000000000000001</v>
      </c>
      <c r="H13" s="29">
        <v>1.2</v>
      </c>
      <c r="I13" s="29">
        <v>58</v>
      </c>
      <c r="J13" s="29">
        <v>10</v>
      </c>
      <c r="K13" s="29">
        <v>0.03</v>
      </c>
      <c r="L13" s="29">
        <v>0.17</v>
      </c>
      <c r="M13" s="29">
        <v>6</v>
      </c>
      <c r="N13" s="40">
        <v>3</v>
      </c>
      <c r="O13" s="40">
        <v>52</v>
      </c>
      <c r="P13" s="40">
        <v>24.1</v>
      </c>
      <c r="Q13" s="40">
        <v>6.35</v>
      </c>
      <c r="R13" s="40">
        <v>23</v>
      </c>
      <c r="S13" s="29">
        <v>3.5</v>
      </c>
      <c r="T13" s="30">
        <v>10</v>
      </c>
    </row>
    <row r="14" spans="1:20" x14ac:dyDescent="0.25">
      <c r="A14" s="38" t="s">
        <v>36</v>
      </c>
      <c r="B14" s="38">
        <v>506</v>
      </c>
      <c r="C14" s="39">
        <f t="shared" si="0"/>
        <v>0.5022332506203474</v>
      </c>
      <c r="D14" s="27">
        <v>506</v>
      </c>
      <c r="E14" s="23">
        <f t="shared" si="1"/>
        <v>0.5022332506203474</v>
      </c>
      <c r="F14" s="28" t="s">
        <v>37</v>
      </c>
      <c r="G14" s="29">
        <v>0.56000000000000005</v>
      </c>
      <c r="H14" s="29">
        <v>9.1</v>
      </c>
      <c r="I14" s="29">
        <v>113</v>
      </c>
      <c r="J14" s="29">
        <v>10</v>
      </c>
      <c r="K14" s="29">
        <v>0.05</v>
      </c>
      <c r="L14" s="29">
        <v>3.07</v>
      </c>
      <c r="M14" s="29">
        <v>32</v>
      </c>
      <c r="N14" s="40">
        <v>13</v>
      </c>
      <c r="O14" s="40">
        <v>813</v>
      </c>
      <c r="P14" s="40">
        <v>20.100000000000001</v>
      </c>
      <c r="Q14" s="40">
        <v>3.93</v>
      </c>
      <c r="R14" s="40">
        <v>164</v>
      </c>
      <c r="S14" s="29">
        <v>3</v>
      </c>
      <c r="T14" s="30">
        <v>25</v>
      </c>
    </row>
    <row r="15" spans="1:20" x14ac:dyDescent="0.25">
      <c r="A15" s="10" t="s">
        <v>38</v>
      </c>
      <c r="B15" s="18">
        <f>SUM(B9:B14)</f>
        <v>1007.5</v>
      </c>
      <c r="C15" s="41">
        <f>SUM(C10:C14)</f>
        <v>1</v>
      </c>
      <c r="D15" s="42">
        <f>SUM(D3:D14)</f>
        <v>1007.5</v>
      </c>
      <c r="E15" s="43">
        <f>SUM(E10:E14)</f>
        <v>1</v>
      </c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</row>
    <row r="16" spans="1:20" x14ac:dyDescent="0.25">
      <c r="A16" s="47" t="s">
        <v>39</v>
      </c>
      <c r="B16" s="18"/>
      <c r="C16" s="41"/>
      <c r="D16" s="48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</row>
    <row r="17" spans="1:20" x14ac:dyDescent="0.25">
      <c r="A17" s="10"/>
      <c r="B17" s="18"/>
      <c r="C17" s="19"/>
      <c r="D17" s="48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</row>
    <row r="18" spans="1:20" ht="15.75" thickBot="1" x14ac:dyDescent="0.3">
      <c r="A18" s="20" t="s">
        <v>40</v>
      </c>
      <c r="C18" s="19"/>
      <c r="D18" s="48"/>
      <c r="E18" s="48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</row>
    <row r="19" spans="1:20" ht="15.75" thickBot="1" x14ac:dyDescent="0.3">
      <c r="A19" t="s">
        <v>41</v>
      </c>
      <c r="B19">
        <v>65</v>
      </c>
      <c r="C19" s="21">
        <f>B19/B$26</f>
        <v>3.9015606242496996E-2</v>
      </c>
      <c r="D19" s="52">
        <v>65</v>
      </c>
      <c r="E19" s="53">
        <f t="shared" ref="E19:E24" si="2">D19/D$26</f>
        <v>3.9015606242496996E-2</v>
      </c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1:20" ht="15.75" thickBot="1" x14ac:dyDescent="0.3">
      <c r="A20" t="s">
        <v>42</v>
      </c>
      <c r="B20">
        <v>337</v>
      </c>
      <c r="C20" s="21">
        <f t="shared" ref="C20:C24" si="3">B20/B$26</f>
        <v>0.20228091236494597</v>
      </c>
      <c r="D20" s="57">
        <v>337</v>
      </c>
      <c r="E20" s="53">
        <f t="shared" si="2"/>
        <v>0.20228091236494597</v>
      </c>
      <c r="F20" s="24" t="s">
        <v>43</v>
      </c>
      <c r="G20" s="25">
        <v>0.08</v>
      </c>
      <c r="H20" s="25">
        <v>2.5</v>
      </c>
      <c r="I20" s="25">
        <v>16</v>
      </c>
      <c r="J20" s="25">
        <v>10</v>
      </c>
      <c r="K20" s="25" t="s">
        <v>24</v>
      </c>
      <c r="L20" s="25">
        <v>0.14000000000000001</v>
      </c>
      <c r="M20" s="25">
        <v>8</v>
      </c>
      <c r="N20" s="25">
        <v>7</v>
      </c>
      <c r="O20" s="25">
        <v>44</v>
      </c>
      <c r="P20" s="25">
        <v>3.02</v>
      </c>
      <c r="Q20" s="25">
        <v>0.73</v>
      </c>
      <c r="R20" s="25">
        <v>23</v>
      </c>
      <c r="S20" s="25">
        <v>1</v>
      </c>
      <c r="T20" s="26">
        <v>15</v>
      </c>
    </row>
    <row r="21" spans="1:20" ht="15.75" thickBot="1" x14ac:dyDescent="0.3">
      <c r="A21" t="s">
        <v>44</v>
      </c>
      <c r="B21">
        <v>148</v>
      </c>
      <c r="C21" s="21">
        <f t="shared" si="3"/>
        <v>8.883553421368548E-2</v>
      </c>
      <c r="D21" s="57">
        <v>148</v>
      </c>
      <c r="E21" s="53">
        <f t="shared" si="2"/>
        <v>8.883553421368548E-2</v>
      </c>
      <c r="F21" s="28" t="s">
        <v>45</v>
      </c>
      <c r="G21" s="29">
        <v>0.08</v>
      </c>
      <c r="H21" s="29">
        <v>2.2000000000000002</v>
      </c>
      <c r="I21" s="29">
        <v>28</v>
      </c>
      <c r="J21" s="29">
        <v>8</v>
      </c>
      <c r="K21" s="29" t="s">
        <v>24</v>
      </c>
      <c r="L21" s="29">
        <v>0.24</v>
      </c>
      <c r="M21" s="29">
        <v>6</v>
      </c>
      <c r="N21" s="29">
        <v>3</v>
      </c>
      <c r="O21" s="29">
        <v>32</v>
      </c>
      <c r="P21" s="29">
        <v>3.54</v>
      </c>
      <c r="Q21" s="29">
        <v>0.82</v>
      </c>
      <c r="R21" s="29">
        <v>14</v>
      </c>
      <c r="S21" s="29">
        <v>3</v>
      </c>
      <c r="T21" s="30">
        <v>10</v>
      </c>
    </row>
    <row r="22" spans="1:20" ht="15.75" thickBot="1" x14ac:dyDescent="0.3">
      <c r="A22" s="31" t="s">
        <v>46</v>
      </c>
      <c r="B22" s="31">
        <v>175</v>
      </c>
      <c r="C22" s="32">
        <f t="shared" si="3"/>
        <v>0.10504201680672269</v>
      </c>
      <c r="D22" s="36">
        <v>175</v>
      </c>
      <c r="E22" s="58">
        <f t="shared" si="2"/>
        <v>0.10504201680672269</v>
      </c>
      <c r="F22" s="35" t="s">
        <v>47</v>
      </c>
      <c r="G22" s="36">
        <v>0.14000000000000001</v>
      </c>
      <c r="H22" s="36">
        <v>3.6</v>
      </c>
      <c r="I22" s="36">
        <v>35</v>
      </c>
      <c r="J22" s="36">
        <v>10</v>
      </c>
      <c r="K22" s="36">
        <v>0.01</v>
      </c>
      <c r="L22" s="36">
        <v>0.42</v>
      </c>
      <c r="M22" s="36">
        <v>8</v>
      </c>
      <c r="N22" s="36">
        <v>5</v>
      </c>
      <c r="O22" s="36">
        <v>52</v>
      </c>
      <c r="P22" s="36">
        <v>8.91</v>
      </c>
      <c r="Q22" s="36">
        <v>2.2000000000000002</v>
      </c>
      <c r="R22" s="36">
        <v>24</v>
      </c>
      <c r="S22" s="36">
        <v>2.5</v>
      </c>
      <c r="T22" s="37">
        <v>20</v>
      </c>
    </row>
    <row r="23" spans="1:20" ht="15.75" thickBot="1" x14ac:dyDescent="0.3">
      <c r="A23" s="38" t="s">
        <v>48</v>
      </c>
      <c r="B23" s="38">
        <v>50</v>
      </c>
      <c r="C23" s="39">
        <f t="shared" si="3"/>
        <v>3.0012004801920768E-2</v>
      </c>
      <c r="D23" s="57">
        <v>50</v>
      </c>
      <c r="E23" s="53">
        <f t="shared" si="2"/>
        <v>3.0012004801920768E-2</v>
      </c>
      <c r="F23" s="28" t="s">
        <v>45</v>
      </c>
      <c r="G23" s="29">
        <v>0.2</v>
      </c>
      <c r="H23" s="29">
        <v>3.7</v>
      </c>
      <c r="I23" s="29">
        <v>52</v>
      </c>
      <c r="J23" s="29">
        <v>12</v>
      </c>
      <c r="K23" s="29" t="s">
        <v>24</v>
      </c>
      <c r="L23" s="29">
        <v>0.51</v>
      </c>
      <c r="M23" s="29">
        <v>8</v>
      </c>
      <c r="N23" s="29">
        <v>6</v>
      </c>
      <c r="O23" s="29">
        <v>120</v>
      </c>
      <c r="P23" s="40">
        <v>21.4</v>
      </c>
      <c r="Q23" s="29">
        <v>5.44</v>
      </c>
      <c r="R23" s="29">
        <v>30</v>
      </c>
      <c r="S23" s="29">
        <v>4</v>
      </c>
      <c r="T23" s="30">
        <v>10</v>
      </c>
    </row>
    <row r="24" spans="1:20" x14ac:dyDescent="0.25">
      <c r="A24" s="38" t="s">
        <v>49</v>
      </c>
      <c r="B24" s="38">
        <v>891</v>
      </c>
      <c r="C24" s="39">
        <f t="shared" si="3"/>
        <v>0.53481392557022811</v>
      </c>
      <c r="D24" s="57">
        <v>891</v>
      </c>
      <c r="E24" s="53">
        <f t="shared" si="2"/>
        <v>0.53481392557022811</v>
      </c>
      <c r="F24" s="28" t="s">
        <v>50</v>
      </c>
      <c r="G24" s="29">
        <v>0.38</v>
      </c>
      <c r="H24" s="29">
        <v>21</v>
      </c>
      <c r="I24" s="29">
        <v>96</v>
      </c>
      <c r="J24" s="29">
        <v>16</v>
      </c>
      <c r="K24" s="29">
        <v>0.02</v>
      </c>
      <c r="L24" s="29">
        <v>2.3199999999999998</v>
      </c>
      <c r="M24" s="29">
        <v>42</v>
      </c>
      <c r="N24" s="29">
        <v>17</v>
      </c>
      <c r="O24" s="29">
        <v>184</v>
      </c>
      <c r="P24" s="40">
        <v>20.2</v>
      </c>
      <c r="Q24" s="29">
        <v>4.01</v>
      </c>
      <c r="R24" s="29">
        <v>125</v>
      </c>
      <c r="S24" s="29">
        <v>4</v>
      </c>
      <c r="T24" s="30">
        <v>25</v>
      </c>
    </row>
    <row r="25" spans="1:20" x14ac:dyDescent="0.25">
      <c r="A25" t="s">
        <v>51</v>
      </c>
      <c r="C25" s="19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</row>
    <row r="26" spans="1:20" ht="15.75" thickBot="1" x14ac:dyDescent="0.3">
      <c r="A26" s="10" t="s">
        <v>38</v>
      </c>
      <c r="B26">
        <f>SUM(B19:B24)</f>
        <v>1666</v>
      </c>
      <c r="C26" s="41">
        <f>SUM(C19:C24)</f>
        <v>1</v>
      </c>
      <c r="D26" s="59">
        <v>1666</v>
      </c>
      <c r="E26" s="60">
        <f>SUM(E19:E24)</f>
        <v>1</v>
      </c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</row>
    <row r="27" spans="1:20" x14ac:dyDescent="0.25">
      <c r="A27" s="47" t="s">
        <v>52</v>
      </c>
      <c r="C27" s="41"/>
      <c r="D27" s="64"/>
      <c r="E27" s="65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1:20" x14ac:dyDescent="0.25">
      <c r="C28" s="19"/>
      <c r="D28" s="64"/>
      <c r="E28" s="65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</row>
    <row r="29" spans="1:20" ht="15.75" thickBot="1" x14ac:dyDescent="0.3">
      <c r="A29" s="10" t="s">
        <v>53</v>
      </c>
      <c r="C29" s="19"/>
      <c r="D29" s="64"/>
      <c r="E29" s="65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</row>
    <row r="30" spans="1:20" ht="15.75" thickBot="1" x14ac:dyDescent="0.3">
      <c r="A30" t="s">
        <v>54</v>
      </c>
      <c r="B30">
        <v>1904</v>
      </c>
      <c r="C30" s="21">
        <f>B30/B$36</f>
        <v>0.66443327749860415</v>
      </c>
      <c r="D30" s="52">
        <v>1904</v>
      </c>
      <c r="E30" s="53">
        <v>0.66443327749860415</v>
      </c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1:20" x14ac:dyDescent="0.25">
      <c r="A31" t="s">
        <v>55</v>
      </c>
      <c r="B31">
        <v>642</v>
      </c>
      <c r="C31" s="21">
        <f t="shared" ref="C31:C35" si="4">B31/B$36</f>
        <v>0.22403685092127304</v>
      </c>
      <c r="D31" s="57">
        <v>642</v>
      </c>
      <c r="E31" s="72">
        <v>0.22403685092127304</v>
      </c>
      <c r="F31" s="24" t="s">
        <v>56</v>
      </c>
      <c r="G31" s="25">
        <v>0.12</v>
      </c>
      <c r="H31" s="25">
        <v>4</v>
      </c>
      <c r="I31" s="25">
        <v>22</v>
      </c>
      <c r="J31" s="25">
        <v>6</v>
      </c>
      <c r="K31" s="25" t="s">
        <v>24</v>
      </c>
      <c r="L31" s="25">
        <v>0.83</v>
      </c>
      <c r="M31" s="25">
        <v>20</v>
      </c>
      <c r="N31" s="25">
        <v>3</v>
      </c>
      <c r="O31" s="25">
        <v>20</v>
      </c>
      <c r="P31" s="25">
        <v>5.34</v>
      </c>
      <c r="Q31" s="25">
        <v>1.45</v>
      </c>
      <c r="R31" s="25">
        <v>16</v>
      </c>
      <c r="S31" s="25">
        <v>1.5</v>
      </c>
      <c r="T31" s="26">
        <v>45</v>
      </c>
    </row>
    <row r="32" spans="1:20" x14ac:dyDescent="0.25">
      <c r="A32" t="s">
        <v>57</v>
      </c>
      <c r="B32">
        <v>48</v>
      </c>
      <c r="C32" s="21">
        <f t="shared" si="4"/>
        <v>1.6750418760469014E-2</v>
      </c>
      <c r="D32" s="57">
        <v>48</v>
      </c>
      <c r="E32" s="72">
        <v>1.6750418760469014E-2</v>
      </c>
      <c r="F32" s="28" t="s">
        <v>58</v>
      </c>
      <c r="G32" s="29">
        <v>0.12</v>
      </c>
      <c r="H32" s="29">
        <v>8.4</v>
      </c>
      <c r="I32" s="29">
        <v>55</v>
      </c>
      <c r="J32" s="29">
        <v>8</v>
      </c>
      <c r="K32" s="29">
        <v>0.02</v>
      </c>
      <c r="L32" s="29">
        <v>1.03</v>
      </c>
      <c r="M32" s="29">
        <v>18</v>
      </c>
      <c r="N32" s="29">
        <v>5</v>
      </c>
      <c r="O32" s="29">
        <v>24</v>
      </c>
      <c r="P32" s="29">
        <v>8.19</v>
      </c>
      <c r="Q32" s="29">
        <v>2.27</v>
      </c>
      <c r="R32" s="29">
        <v>29</v>
      </c>
      <c r="S32" s="29">
        <v>2.5</v>
      </c>
      <c r="T32" s="30">
        <v>25</v>
      </c>
    </row>
    <row r="33" spans="1:20" x14ac:dyDescent="0.25">
      <c r="A33" s="31" t="s">
        <v>59</v>
      </c>
      <c r="B33" s="31">
        <v>49</v>
      </c>
      <c r="C33" s="32">
        <f t="shared" si="4"/>
        <v>1.7099385817978784E-2</v>
      </c>
      <c r="D33" s="36">
        <v>49</v>
      </c>
      <c r="E33" s="73">
        <v>1.7099385817978784E-2</v>
      </c>
      <c r="F33" s="35" t="s">
        <v>60</v>
      </c>
      <c r="G33" s="36">
        <v>0.1</v>
      </c>
      <c r="H33" s="36">
        <v>12.3</v>
      </c>
      <c r="I33" s="36">
        <v>48</v>
      </c>
      <c r="J33" s="36">
        <v>10</v>
      </c>
      <c r="K33" s="36" t="s">
        <v>24</v>
      </c>
      <c r="L33" s="36">
        <v>1.1000000000000001</v>
      </c>
      <c r="M33" s="36">
        <v>18</v>
      </c>
      <c r="N33" s="36">
        <v>5</v>
      </c>
      <c r="O33" s="36">
        <v>48</v>
      </c>
      <c r="P33" s="36">
        <v>10.1</v>
      </c>
      <c r="Q33" s="36">
        <v>2.78</v>
      </c>
      <c r="R33" s="36">
        <v>38</v>
      </c>
      <c r="S33" s="36">
        <v>2</v>
      </c>
      <c r="T33" s="37">
        <v>25</v>
      </c>
    </row>
    <row r="34" spans="1:20" x14ac:dyDescent="0.25">
      <c r="A34" s="38" t="s">
        <v>61</v>
      </c>
      <c r="B34" s="38">
        <v>21.6</v>
      </c>
      <c r="C34" s="39">
        <f t="shared" si="4"/>
        <v>7.5376884422110558E-3</v>
      </c>
      <c r="D34" s="57">
        <v>21.6</v>
      </c>
      <c r="E34" s="72">
        <v>7.5376884422110558E-3</v>
      </c>
      <c r="F34" s="28" t="s">
        <v>62</v>
      </c>
      <c r="G34" s="29">
        <v>0.16</v>
      </c>
      <c r="H34" s="29">
        <v>19.7</v>
      </c>
      <c r="I34" s="29">
        <v>69</v>
      </c>
      <c r="J34" s="29">
        <v>14</v>
      </c>
      <c r="K34" s="29" t="s">
        <v>24</v>
      </c>
      <c r="L34" s="29">
        <v>1.21</v>
      </c>
      <c r="M34" s="29">
        <v>20</v>
      </c>
      <c r="N34" s="29">
        <v>6</v>
      </c>
      <c r="O34" s="29">
        <v>68</v>
      </c>
      <c r="P34" s="29">
        <v>13.1</v>
      </c>
      <c r="Q34" s="29">
        <v>4.08</v>
      </c>
      <c r="R34" s="29">
        <v>52</v>
      </c>
      <c r="S34" s="29">
        <v>2.5</v>
      </c>
      <c r="T34" s="30">
        <v>40</v>
      </c>
    </row>
    <row r="35" spans="1:20" x14ac:dyDescent="0.25">
      <c r="A35" s="38" t="s">
        <v>63</v>
      </c>
      <c r="B35" s="38">
        <v>201</v>
      </c>
      <c r="C35" s="39">
        <f t="shared" si="4"/>
        <v>7.0142378559463994E-2</v>
      </c>
      <c r="D35" s="57">
        <v>201</v>
      </c>
      <c r="E35" s="72">
        <v>7.0142378559463994E-2</v>
      </c>
      <c r="F35" s="28" t="s">
        <v>64</v>
      </c>
      <c r="G35" s="29">
        <v>0.5</v>
      </c>
      <c r="H35" s="29">
        <v>33.200000000000003</v>
      </c>
      <c r="I35" s="29">
        <v>82</v>
      </c>
      <c r="J35" s="29">
        <v>20</v>
      </c>
      <c r="K35" s="29">
        <v>0.02</v>
      </c>
      <c r="L35" s="29">
        <v>6.78</v>
      </c>
      <c r="M35" s="29">
        <v>44</v>
      </c>
      <c r="N35" s="29">
        <v>12</v>
      </c>
      <c r="O35" s="29">
        <v>457</v>
      </c>
      <c r="P35" s="29">
        <v>18.600000000000001</v>
      </c>
      <c r="Q35" s="29">
        <v>4.13</v>
      </c>
      <c r="R35" s="29">
        <v>105</v>
      </c>
      <c r="S35" s="29">
        <v>5</v>
      </c>
      <c r="T35" s="30">
        <v>65</v>
      </c>
    </row>
    <row r="36" spans="1:20" ht="15.75" thickBot="1" x14ac:dyDescent="0.3">
      <c r="A36" s="10" t="s">
        <v>38</v>
      </c>
      <c r="B36">
        <f>SUM(B30:B35)</f>
        <v>2865.6</v>
      </c>
      <c r="C36" s="41">
        <f>SUM(C30:C35)</f>
        <v>1</v>
      </c>
      <c r="D36" s="59">
        <v>2865.6</v>
      </c>
      <c r="E36" s="60">
        <f>SUM(E30:E35)</f>
        <v>1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</row>
    <row r="37" spans="1:20" ht="15.75" thickBot="1" x14ac:dyDescent="0.3">
      <c r="A37" s="47" t="s">
        <v>65</v>
      </c>
      <c r="C37" s="41"/>
      <c r="D37" s="64"/>
      <c r="E37" s="65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</row>
    <row r="38" spans="1:20" x14ac:dyDescent="0.25">
      <c r="C38" s="19"/>
      <c r="D38" s="64"/>
      <c r="E38" s="65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</row>
    <row r="39" spans="1:20" ht="15.75" thickBot="1" x14ac:dyDescent="0.3">
      <c r="A39" s="10" t="s">
        <v>66</v>
      </c>
      <c r="C39" s="19"/>
      <c r="D39" s="64"/>
      <c r="E39" s="65"/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</row>
    <row r="40" spans="1:20" ht="15.75" thickBot="1" x14ac:dyDescent="0.3">
      <c r="A40" t="s">
        <v>67</v>
      </c>
      <c r="B40">
        <v>14</v>
      </c>
      <c r="C40" s="21">
        <f>B40/B$46</f>
        <v>8.5044344551087354E-3</v>
      </c>
      <c r="D40" s="52">
        <v>14</v>
      </c>
      <c r="E40" s="53">
        <v>8.5044344551087354E-3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</row>
    <row r="41" spans="1:20" x14ac:dyDescent="0.25">
      <c r="A41" t="s">
        <v>68</v>
      </c>
      <c r="B41">
        <v>1148</v>
      </c>
      <c r="C41" s="21">
        <f t="shared" ref="C41:C45" si="5">B41/B$46</f>
        <v>0.69736362531891627</v>
      </c>
      <c r="D41" s="57">
        <v>1148</v>
      </c>
      <c r="E41" s="72">
        <v>0.69736362531891627</v>
      </c>
      <c r="F41" s="24" t="s">
        <v>69</v>
      </c>
      <c r="G41" s="25">
        <v>0.12</v>
      </c>
      <c r="H41" s="25">
        <v>2.5</v>
      </c>
      <c r="I41" s="25">
        <v>19</v>
      </c>
      <c r="J41" s="25">
        <v>12</v>
      </c>
      <c r="K41" s="25">
        <v>0.02</v>
      </c>
      <c r="L41" s="25">
        <v>0.67</v>
      </c>
      <c r="M41" s="25">
        <v>14</v>
      </c>
      <c r="N41" s="25">
        <v>2</v>
      </c>
      <c r="O41" s="25">
        <v>12</v>
      </c>
      <c r="P41" s="25">
        <v>4.37</v>
      </c>
      <c r="Q41" s="25">
        <v>1.1100000000000001</v>
      </c>
      <c r="R41" s="25">
        <v>14</v>
      </c>
      <c r="S41" s="25" t="s">
        <v>24</v>
      </c>
      <c r="T41" s="26">
        <v>35</v>
      </c>
    </row>
    <row r="42" spans="1:20" x14ac:dyDescent="0.25">
      <c r="A42" t="s">
        <v>70</v>
      </c>
      <c r="B42">
        <v>50.7</v>
      </c>
      <c r="C42" s="21">
        <f t="shared" si="5"/>
        <v>3.079820191957235E-2</v>
      </c>
      <c r="D42" s="57">
        <v>50.7</v>
      </c>
      <c r="E42" s="72">
        <v>3.079820191957235E-2</v>
      </c>
      <c r="F42" s="28" t="s">
        <v>43</v>
      </c>
      <c r="G42" s="29">
        <v>0.18</v>
      </c>
      <c r="H42" s="29">
        <v>8.3000000000000007</v>
      </c>
      <c r="I42" s="29">
        <v>52</v>
      </c>
      <c r="J42" s="29">
        <v>10</v>
      </c>
      <c r="K42" s="29">
        <v>0</v>
      </c>
      <c r="L42" s="29">
        <v>1.56</v>
      </c>
      <c r="M42" s="29">
        <v>24</v>
      </c>
      <c r="N42" s="29">
        <v>5</v>
      </c>
      <c r="O42" s="29">
        <v>24</v>
      </c>
      <c r="P42" s="29">
        <v>9.3000000000000007</v>
      </c>
      <c r="Q42" s="29">
        <v>2.2400000000000002</v>
      </c>
      <c r="R42" s="29">
        <v>45</v>
      </c>
      <c r="S42" s="29">
        <v>1.5</v>
      </c>
      <c r="T42" s="30">
        <v>50</v>
      </c>
    </row>
    <row r="43" spans="1:20" x14ac:dyDescent="0.25">
      <c r="A43" s="31" t="s">
        <v>71</v>
      </c>
      <c r="B43" s="31">
        <v>63.5</v>
      </c>
      <c r="C43" s="32">
        <f t="shared" si="5"/>
        <v>3.8573684849957476E-2</v>
      </c>
      <c r="D43" s="36">
        <v>63.5</v>
      </c>
      <c r="E43" s="73">
        <v>3.8573684849957476E-2</v>
      </c>
      <c r="F43" s="35" t="s">
        <v>58</v>
      </c>
      <c r="G43" s="36">
        <v>0.2</v>
      </c>
      <c r="H43" s="36">
        <v>16.899999999999999</v>
      </c>
      <c r="I43" s="36">
        <v>57</v>
      </c>
      <c r="J43" s="36">
        <v>12</v>
      </c>
      <c r="K43" s="36">
        <v>0.01</v>
      </c>
      <c r="L43" s="36">
        <v>2.1</v>
      </c>
      <c r="M43" s="36">
        <v>24</v>
      </c>
      <c r="N43" s="36">
        <v>6</v>
      </c>
      <c r="O43" s="36">
        <v>44</v>
      </c>
      <c r="P43" s="36">
        <v>12.2</v>
      </c>
      <c r="Q43" s="36">
        <v>2.98</v>
      </c>
      <c r="R43" s="36">
        <v>62</v>
      </c>
      <c r="S43" s="36">
        <v>2.5</v>
      </c>
      <c r="T43" s="37">
        <v>50</v>
      </c>
    </row>
    <row r="44" spans="1:20" x14ac:dyDescent="0.25">
      <c r="A44" s="38" t="s">
        <v>72</v>
      </c>
      <c r="B44" s="38">
        <v>30</v>
      </c>
      <c r="C44" s="39">
        <f t="shared" si="5"/>
        <v>1.8223788118090146E-2</v>
      </c>
      <c r="D44" s="57">
        <v>30</v>
      </c>
      <c r="E44" s="72">
        <v>1.8223788118090146E-2</v>
      </c>
      <c r="F44" s="28" t="s">
        <v>73</v>
      </c>
      <c r="G44" s="29">
        <v>0.18</v>
      </c>
      <c r="H44" s="29">
        <v>23.2</v>
      </c>
      <c r="I44" s="29">
        <v>63</v>
      </c>
      <c r="J44" s="29">
        <v>12</v>
      </c>
      <c r="K44" s="29">
        <v>0.01</v>
      </c>
      <c r="L44" s="29">
        <v>2.37</v>
      </c>
      <c r="M44" s="29">
        <v>22</v>
      </c>
      <c r="N44" s="29">
        <v>6</v>
      </c>
      <c r="O44" s="29">
        <v>56</v>
      </c>
      <c r="P44" s="29">
        <v>14.3</v>
      </c>
      <c r="Q44" s="29">
        <v>3.62</v>
      </c>
      <c r="R44" s="29">
        <v>72</v>
      </c>
      <c r="S44" s="29">
        <v>2.5</v>
      </c>
      <c r="T44" s="30">
        <v>50</v>
      </c>
    </row>
    <row r="45" spans="1:20" x14ac:dyDescent="0.25">
      <c r="A45" s="38" t="s">
        <v>74</v>
      </c>
      <c r="B45" s="38">
        <v>340</v>
      </c>
      <c r="C45" s="39">
        <f t="shared" si="5"/>
        <v>0.20653626533835501</v>
      </c>
      <c r="D45" s="57">
        <v>340</v>
      </c>
      <c r="E45" s="72">
        <v>0.20653626533835501</v>
      </c>
      <c r="F45" s="28" t="s">
        <v>75</v>
      </c>
      <c r="G45" s="29">
        <v>0.6</v>
      </c>
      <c r="H45" s="29">
        <v>30.8</v>
      </c>
      <c r="I45" s="29">
        <v>91</v>
      </c>
      <c r="J45" s="29">
        <v>26</v>
      </c>
      <c r="K45" s="29">
        <v>0.04</v>
      </c>
      <c r="L45" s="29">
        <v>5.26</v>
      </c>
      <c r="M45" s="29">
        <v>64</v>
      </c>
      <c r="N45" s="29">
        <v>12</v>
      </c>
      <c r="O45" s="29">
        <v>360</v>
      </c>
      <c r="P45" s="29">
        <v>17.2</v>
      </c>
      <c r="Q45" s="29">
        <v>4.24</v>
      </c>
      <c r="R45" s="29">
        <v>140</v>
      </c>
      <c r="S45" s="29">
        <v>3.5</v>
      </c>
      <c r="T45" s="30">
        <v>190</v>
      </c>
    </row>
    <row r="46" spans="1:20" ht="15.75" thickBot="1" x14ac:dyDescent="0.3">
      <c r="A46" s="10" t="s">
        <v>38</v>
      </c>
      <c r="B46">
        <f>SUM(B40:B45)</f>
        <v>1646.2</v>
      </c>
      <c r="C46" s="41">
        <f>SUM(C40:C45)</f>
        <v>1</v>
      </c>
      <c r="D46" s="59">
        <v>1646.2</v>
      </c>
      <c r="E46" s="60">
        <f>SUM(E40:E45)</f>
        <v>1</v>
      </c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</row>
    <row r="47" spans="1:20" x14ac:dyDescent="0.25">
      <c r="A47" s="47" t="s">
        <v>76</v>
      </c>
      <c r="C47" s="41"/>
      <c r="D47" s="64"/>
      <c r="E47" s="65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</row>
    <row r="48" spans="1:20" x14ac:dyDescent="0.25">
      <c r="C48" s="19"/>
      <c r="D48" s="64"/>
      <c r="E48" s="65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</row>
    <row r="49" spans="1:20" ht="15.75" thickBot="1" x14ac:dyDescent="0.3">
      <c r="A49" s="10" t="s">
        <v>77</v>
      </c>
      <c r="C49" s="19"/>
      <c r="D49" s="64"/>
      <c r="E49" s="65"/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x14ac:dyDescent="0.25">
      <c r="A50" t="s">
        <v>78</v>
      </c>
      <c r="B50">
        <v>3.4</v>
      </c>
      <c r="C50" s="21">
        <f>B50/B$56</f>
        <v>1.6549844236760124E-3</v>
      </c>
      <c r="D50" s="22">
        <v>3.4</v>
      </c>
      <c r="E50" s="77">
        <v>1.6549844236760124E-3</v>
      </c>
      <c r="F50" s="24" t="s">
        <v>79</v>
      </c>
      <c r="G50" s="25">
        <v>0.14000000000000001</v>
      </c>
      <c r="H50" s="25">
        <v>7.5</v>
      </c>
      <c r="I50" s="25">
        <v>251</v>
      </c>
      <c r="J50" s="25">
        <v>36</v>
      </c>
      <c r="K50" s="25" t="s">
        <v>24</v>
      </c>
      <c r="L50" s="25">
        <v>0.39</v>
      </c>
      <c r="M50" s="25">
        <v>26</v>
      </c>
      <c r="N50" s="78" t="s">
        <v>80</v>
      </c>
      <c r="O50" s="78">
        <v>120</v>
      </c>
      <c r="P50" s="78">
        <v>41.7</v>
      </c>
      <c r="Q50" s="78">
        <v>13</v>
      </c>
      <c r="R50" s="25">
        <v>600</v>
      </c>
      <c r="S50" s="25">
        <v>2.5</v>
      </c>
      <c r="T50" s="26">
        <v>75</v>
      </c>
    </row>
    <row r="51" spans="1:20" x14ac:dyDescent="0.25">
      <c r="A51" t="s">
        <v>81</v>
      </c>
      <c r="B51">
        <v>1108</v>
      </c>
      <c r="C51" s="21">
        <f t="shared" ref="C51:C54" si="6">B51/B$56</f>
        <v>0.53933021806853576</v>
      </c>
      <c r="D51" s="27">
        <v>1108</v>
      </c>
      <c r="E51" s="79">
        <v>0.53933021806853576</v>
      </c>
      <c r="F51" s="28" t="s">
        <v>82</v>
      </c>
      <c r="G51" s="29">
        <v>0.06</v>
      </c>
      <c r="H51" s="29">
        <v>0.7</v>
      </c>
      <c r="I51" s="29">
        <v>29</v>
      </c>
      <c r="J51" s="29">
        <v>6</v>
      </c>
      <c r="K51" s="29" t="s">
        <v>24</v>
      </c>
      <c r="L51" s="29">
        <v>0.19</v>
      </c>
      <c r="M51" s="29">
        <v>6</v>
      </c>
      <c r="N51" s="40">
        <v>2</v>
      </c>
      <c r="O51" s="40">
        <v>8</v>
      </c>
      <c r="P51" s="40">
        <v>7.9</v>
      </c>
      <c r="Q51" s="40">
        <v>1.57</v>
      </c>
      <c r="R51" s="29">
        <v>17</v>
      </c>
      <c r="S51" s="29">
        <v>2</v>
      </c>
      <c r="T51" s="30">
        <v>10</v>
      </c>
    </row>
    <row r="52" spans="1:20" x14ac:dyDescent="0.25">
      <c r="A52" s="31" t="s">
        <v>83</v>
      </c>
      <c r="B52" s="31">
        <v>547</v>
      </c>
      <c r="C52" s="32">
        <f t="shared" si="6"/>
        <v>0.26625778816199375</v>
      </c>
      <c r="D52" s="33">
        <v>547</v>
      </c>
      <c r="E52" s="80">
        <v>0.26625778816199375</v>
      </c>
      <c r="F52" s="35" t="s">
        <v>84</v>
      </c>
      <c r="G52" s="36">
        <v>0.16</v>
      </c>
      <c r="H52" s="36">
        <v>2.4</v>
      </c>
      <c r="I52" s="36">
        <v>279</v>
      </c>
      <c r="J52" s="36">
        <v>10</v>
      </c>
      <c r="K52" s="36" t="s">
        <v>24</v>
      </c>
      <c r="L52" s="36">
        <v>0.39</v>
      </c>
      <c r="M52" s="36">
        <v>12</v>
      </c>
      <c r="N52" s="81">
        <v>5</v>
      </c>
      <c r="O52" s="81">
        <v>44</v>
      </c>
      <c r="P52" s="81">
        <v>79.2</v>
      </c>
      <c r="Q52" s="81">
        <v>14.3</v>
      </c>
      <c r="R52" s="36">
        <v>63</v>
      </c>
      <c r="S52" s="36">
        <v>5.5</v>
      </c>
      <c r="T52" s="37">
        <v>15</v>
      </c>
    </row>
    <row r="53" spans="1:20" x14ac:dyDescent="0.25">
      <c r="A53" s="38" t="s">
        <v>85</v>
      </c>
      <c r="B53" s="38">
        <v>56</v>
      </c>
      <c r="C53" s="39">
        <f t="shared" si="6"/>
        <v>2.7258566978193146E-2</v>
      </c>
      <c r="D53" s="27">
        <v>56</v>
      </c>
      <c r="E53" s="79">
        <v>2.7258566978193146E-2</v>
      </c>
      <c r="F53" s="28" t="s">
        <v>86</v>
      </c>
      <c r="G53" s="29">
        <v>0.2</v>
      </c>
      <c r="H53" s="29">
        <v>2.7</v>
      </c>
      <c r="I53" s="29">
        <v>243</v>
      </c>
      <c r="J53" s="29">
        <v>10</v>
      </c>
      <c r="K53" s="29" t="s">
        <v>24</v>
      </c>
      <c r="L53" s="29">
        <v>1.17</v>
      </c>
      <c r="M53" s="29">
        <v>12</v>
      </c>
      <c r="N53" s="40">
        <v>7</v>
      </c>
      <c r="O53" s="40">
        <v>68</v>
      </c>
      <c r="P53" s="40">
        <v>53.7</v>
      </c>
      <c r="Q53" s="40">
        <v>13.1</v>
      </c>
      <c r="R53" s="29">
        <v>93</v>
      </c>
      <c r="S53" s="29">
        <v>5</v>
      </c>
      <c r="T53" s="30">
        <v>30</v>
      </c>
    </row>
    <row r="54" spans="1:20" x14ac:dyDescent="0.25">
      <c r="A54" s="38" t="s">
        <v>87</v>
      </c>
      <c r="B54" s="38">
        <v>340</v>
      </c>
      <c r="C54" s="39">
        <f t="shared" si="6"/>
        <v>0.16549844236760125</v>
      </c>
      <c r="D54" s="27">
        <v>340</v>
      </c>
      <c r="E54" s="79">
        <v>0.16549844236760125</v>
      </c>
      <c r="F54" s="28" t="s">
        <v>79</v>
      </c>
      <c r="G54" s="29">
        <v>0.22</v>
      </c>
      <c r="H54" s="29">
        <v>3.4</v>
      </c>
      <c r="I54" s="29">
        <v>172</v>
      </c>
      <c r="J54" s="29">
        <v>20</v>
      </c>
      <c r="K54" s="29" t="s">
        <v>24</v>
      </c>
      <c r="L54" s="29">
        <v>4.91</v>
      </c>
      <c r="M54" s="29">
        <v>18</v>
      </c>
      <c r="N54" s="40">
        <v>9</v>
      </c>
      <c r="O54" s="40">
        <v>465</v>
      </c>
      <c r="P54" s="40">
        <v>21.6</v>
      </c>
      <c r="Q54" s="40">
        <v>5.5</v>
      </c>
      <c r="R54" s="29">
        <v>328</v>
      </c>
      <c r="S54" s="29">
        <v>3.5</v>
      </c>
      <c r="T54" s="30">
        <v>45</v>
      </c>
    </row>
    <row r="55" spans="1:20" x14ac:dyDescent="0.25">
      <c r="A55" t="s">
        <v>88</v>
      </c>
      <c r="C55" s="19"/>
      <c r="D55" s="27"/>
      <c r="E55" s="79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</row>
    <row r="56" spans="1:20" ht="15.75" thickBot="1" x14ac:dyDescent="0.3">
      <c r="A56" s="10" t="s">
        <v>38</v>
      </c>
      <c r="B56">
        <f>SUM(B50:B55)</f>
        <v>2054.4</v>
      </c>
      <c r="C56" s="41">
        <f>SUM(C50:C54)</f>
        <v>1</v>
      </c>
      <c r="D56" s="82">
        <f>SUM(D50:D55)</f>
        <v>2054.4</v>
      </c>
      <c r="E56" s="83">
        <f>SUM(E50:E54)</f>
        <v>1</v>
      </c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</row>
    <row r="57" spans="1:20" x14ac:dyDescent="0.25">
      <c r="A57" s="47" t="s">
        <v>89</v>
      </c>
      <c r="C57" s="41"/>
      <c r="D57" s="84"/>
      <c r="E57" s="8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86"/>
    </row>
    <row r="58" spans="1:20" x14ac:dyDescent="0.25">
      <c r="A58" s="87"/>
      <c r="B58" s="87"/>
      <c r="C58" s="88"/>
      <c r="D58" s="89"/>
      <c r="E58" s="90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</row>
    <row r="59" spans="1:20" x14ac:dyDescent="0.25">
      <c r="A59" t="s">
        <v>90</v>
      </c>
      <c r="C59" s="19"/>
      <c r="D59" s="94">
        <f>D56+D46+D36+D26+D15</f>
        <v>9239.7000000000007</v>
      </c>
      <c r="E59" s="95"/>
      <c r="F59" s="49">
        <v>76</v>
      </c>
      <c r="G59" s="50">
        <v>0.6</v>
      </c>
      <c r="H59" s="50">
        <v>33.200000000000003</v>
      </c>
      <c r="I59" s="50">
        <v>279</v>
      </c>
      <c r="J59" s="50">
        <v>36</v>
      </c>
      <c r="K59" s="50">
        <v>0.05</v>
      </c>
      <c r="L59" s="50">
        <v>6.78</v>
      </c>
      <c r="M59" s="50">
        <v>64</v>
      </c>
      <c r="N59" s="50">
        <v>17</v>
      </c>
      <c r="O59" s="50">
        <v>813</v>
      </c>
      <c r="P59" s="50">
        <v>79.2</v>
      </c>
      <c r="Q59" s="50">
        <v>14.3</v>
      </c>
      <c r="R59" s="50">
        <v>600</v>
      </c>
      <c r="S59" s="50">
        <v>5</v>
      </c>
      <c r="T59" s="50">
        <v>190</v>
      </c>
    </row>
    <row r="60" spans="1:20" x14ac:dyDescent="0.25">
      <c r="A60" s="87"/>
      <c r="B60" s="87"/>
      <c r="C60" s="88"/>
      <c r="D60" s="96"/>
      <c r="E60" s="97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</row>
    <row r="61" spans="1:20" x14ac:dyDescent="0.25">
      <c r="A61" s="101" t="s">
        <v>91</v>
      </c>
      <c r="B61" s="87"/>
      <c r="C61" s="88"/>
      <c r="D61" s="96"/>
      <c r="E61" s="97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</row>
    <row r="62" spans="1:20" x14ac:dyDescent="0.25">
      <c r="A62" s="87" t="s">
        <v>92</v>
      </c>
      <c r="B62" s="87"/>
      <c r="C62" s="88"/>
      <c r="D62" s="96"/>
      <c r="E62" s="97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/>
    </row>
    <row r="63" spans="1:20" x14ac:dyDescent="0.25">
      <c r="A63" s="101" t="s">
        <v>93</v>
      </c>
      <c r="B63" s="87"/>
      <c r="C63" s="88"/>
      <c r="D63" s="96"/>
      <c r="E63" s="97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/>
    </row>
    <row r="64" spans="1:20" x14ac:dyDescent="0.25">
      <c r="A64" s="87" t="s">
        <v>94</v>
      </c>
      <c r="B64" s="87"/>
      <c r="C64" s="88"/>
      <c r="D64" s="96"/>
      <c r="E64" s="97"/>
      <c r="F64" s="98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/>
    </row>
    <row r="65" spans="1:20" x14ac:dyDescent="0.25">
      <c r="A65" s="102" t="s">
        <v>95</v>
      </c>
      <c r="B65" s="87"/>
      <c r="C65" s="88"/>
      <c r="D65" s="96"/>
      <c r="E65" s="97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</row>
    <row r="66" spans="1:20" x14ac:dyDescent="0.25">
      <c r="A66" s="87"/>
      <c r="B66" s="87"/>
      <c r="C66" s="88"/>
      <c r="D66" s="96"/>
      <c r="E66" s="97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/>
    </row>
    <row r="67" spans="1:20" ht="15.75" thickBot="1" x14ac:dyDescent="0.3">
      <c r="A67" s="101" t="s">
        <v>91</v>
      </c>
      <c r="B67" s="87"/>
      <c r="C67" s="88"/>
      <c r="D67" s="96"/>
      <c r="E67" s="97"/>
      <c r="F67" s="98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/>
    </row>
    <row r="68" spans="1:20" x14ac:dyDescent="0.25">
      <c r="A68" t="s">
        <v>96</v>
      </c>
      <c r="B68" s="103">
        <v>7.83</v>
      </c>
      <c r="C68" s="21">
        <f>B68/B$73</f>
        <v>3.2303312842939066E-2</v>
      </c>
      <c r="D68" s="52">
        <v>7.83</v>
      </c>
      <c r="E68" s="53">
        <v>3.2303312842939066E-2</v>
      </c>
      <c r="F68" s="24" t="s">
        <v>97</v>
      </c>
      <c r="G68" s="25">
        <v>0.48</v>
      </c>
      <c r="H68" s="25">
        <v>8.1</v>
      </c>
      <c r="I68" s="25">
        <v>185</v>
      </c>
      <c r="J68" s="25">
        <v>22</v>
      </c>
      <c r="K68" s="25" t="s">
        <v>24</v>
      </c>
      <c r="L68" s="25">
        <v>0.57999999999999996</v>
      </c>
      <c r="M68" s="25">
        <v>12</v>
      </c>
      <c r="N68" s="25">
        <v>10</v>
      </c>
      <c r="O68" s="25">
        <v>120</v>
      </c>
      <c r="P68" s="25">
        <v>25.5</v>
      </c>
      <c r="Q68" s="25">
        <v>6.4</v>
      </c>
      <c r="R68" s="25">
        <v>110</v>
      </c>
      <c r="S68" s="25">
        <v>2.5</v>
      </c>
      <c r="T68" s="26">
        <v>75</v>
      </c>
    </row>
    <row r="69" spans="1:20" x14ac:dyDescent="0.25">
      <c r="A69" t="s">
        <v>98</v>
      </c>
      <c r="B69" s="103">
        <v>77.11</v>
      </c>
      <c r="C69" s="21">
        <f t="shared" ref="C69:C72" si="7">B69/B$73</f>
        <v>0.31812368497050209</v>
      </c>
      <c r="D69" s="57">
        <v>77.11</v>
      </c>
      <c r="E69" s="72">
        <v>0.31812368497050209</v>
      </c>
      <c r="F69" s="28" t="s">
        <v>99</v>
      </c>
      <c r="G69" s="29">
        <v>0.1</v>
      </c>
      <c r="H69" s="29">
        <v>1.2</v>
      </c>
      <c r="I69" s="29">
        <v>104</v>
      </c>
      <c r="J69" s="29">
        <v>12</v>
      </c>
      <c r="K69" s="29" t="s">
        <v>24</v>
      </c>
      <c r="L69" s="29">
        <v>0.26</v>
      </c>
      <c r="M69" s="29">
        <v>6</v>
      </c>
      <c r="N69" s="29">
        <v>2</v>
      </c>
      <c r="O69" s="29">
        <v>56</v>
      </c>
      <c r="P69" s="29">
        <v>26.3</v>
      </c>
      <c r="Q69" s="29">
        <v>5.0999999999999996</v>
      </c>
      <c r="R69" s="29">
        <v>34</v>
      </c>
      <c r="S69" s="29">
        <v>2</v>
      </c>
      <c r="T69" s="30">
        <v>10</v>
      </c>
    </row>
    <row r="70" spans="1:20" x14ac:dyDescent="0.25">
      <c r="A70" s="31" t="s">
        <v>100</v>
      </c>
      <c r="B70" s="104">
        <v>89</v>
      </c>
      <c r="C70" s="32">
        <f t="shared" si="7"/>
        <v>0.36717686373200215</v>
      </c>
      <c r="D70" s="36">
        <v>89</v>
      </c>
      <c r="E70" s="73">
        <v>0.36717686373200215</v>
      </c>
      <c r="F70" s="35" t="s">
        <v>56</v>
      </c>
      <c r="G70" s="36">
        <v>0.24</v>
      </c>
      <c r="H70" s="36">
        <v>2.8</v>
      </c>
      <c r="I70" s="36">
        <v>438</v>
      </c>
      <c r="J70" s="36">
        <v>10</v>
      </c>
      <c r="K70" s="36" t="s">
        <v>24</v>
      </c>
      <c r="L70" s="36">
        <v>0.34</v>
      </c>
      <c r="M70" s="36">
        <v>8</v>
      </c>
      <c r="N70" s="36">
        <v>5</v>
      </c>
      <c r="O70" s="36">
        <v>68</v>
      </c>
      <c r="P70" s="36">
        <v>137</v>
      </c>
      <c r="Q70" s="36">
        <v>24.4</v>
      </c>
      <c r="R70" s="36">
        <v>87</v>
      </c>
      <c r="S70" s="36">
        <v>5.5</v>
      </c>
      <c r="T70" s="37">
        <v>15</v>
      </c>
    </row>
    <row r="71" spans="1:20" x14ac:dyDescent="0.25">
      <c r="A71" s="38" t="s">
        <v>101</v>
      </c>
      <c r="B71" s="105">
        <v>4.62</v>
      </c>
      <c r="C71" s="39">
        <f t="shared" si="7"/>
        <v>1.9060192252155619E-2</v>
      </c>
      <c r="D71" s="57">
        <v>4.62</v>
      </c>
      <c r="E71" s="72">
        <v>1.9060192252155619E-2</v>
      </c>
      <c r="F71" s="28" t="s">
        <v>80</v>
      </c>
      <c r="G71" s="29">
        <v>0.26</v>
      </c>
      <c r="H71" s="29">
        <v>5.4</v>
      </c>
      <c r="I71" s="29">
        <v>441</v>
      </c>
      <c r="J71" s="29">
        <v>22</v>
      </c>
      <c r="K71" s="29" t="s">
        <v>24</v>
      </c>
      <c r="L71" s="29">
        <v>0.67</v>
      </c>
      <c r="M71" s="29">
        <v>14</v>
      </c>
      <c r="N71" s="29" t="s">
        <v>80</v>
      </c>
      <c r="O71" s="29">
        <v>100</v>
      </c>
      <c r="P71" s="29">
        <v>110</v>
      </c>
      <c r="Q71" s="29">
        <v>23.7</v>
      </c>
      <c r="R71" s="29">
        <v>122</v>
      </c>
      <c r="S71" s="29">
        <v>5</v>
      </c>
      <c r="T71" s="30">
        <v>30</v>
      </c>
    </row>
    <row r="72" spans="1:20" x14ac:dyDescent="0.25">
      <c r="A72" s="38" t="s">
        <v>102</v>
      </c>
      <c r="B72" s="105">
        <v>63.83</v>
      </c>
      <c r="C72" s="39">
        <f t="shared" si="7"/>
        <v>0.26333594620240108</v>
      </c>
      <c r="D72" s="57">
        <v>63.83</v>
      </c>
      <c r="E72" s="72">
        <v>0.26333594620240108</v>
      </c>
      <c r="F72" s="28" t="s">
        <v>103</v>
      </c>
      <c r="G72" s="29">
        <v>0.3</v>
      </c>
      <c r="H72" s="29">
        <v>4.5999999999999996</v>
      </c>
      <c r="I72" s="29">
        <v>309</v>
      </c>
      <c r="J72" s="29">
        <v>20</v>
      </c>
      <c r="K72" s="29" t="s">
        <v>24</v>
      </c>
      <c r="L72" s="29">
        <v>2.81</v>
      </c>
      <c r="M72" s="29">
        <v>20</v>
      </c>
      <c r="N72" s="29">
        <v>11</v>
      </c>
      <c r="O72" s="29">
        <v>889</v>
      </c>
      <c r="P72" s="29">
        <v>38</v>
      </c>
      <c r="Q72" s="29">
        <v>9.1</v>
      </c>
      <c r="R72" s="29">
        <v>392</v>
      </c>
      <c r="S72" s="29">
        <v>3.5</v>
      </c>
      <c r="T72" s="30">
        <v>45</v>
      </c>
    </row>
    <row r="73" spans="1:20" x14ac:dyDescent="0.25">
      <c r="A73" s="10" t="s">
        <v>38</v>
      </c>
      <c r="B73" s="18">
        <f>SUM(B68:B72)</f>
        <v>242.39</v>
      </c>
      <c r="C73" s="41">
        <f>SUM(C68:C72)</f>
        <v>1</v>
      </c>
      <c r="D73" s="106">
        <v>242.39</v>
      </c>
      <c r="E73" s="95">
        <f>SUM(E68:E72)</f>
        <v>1</v>
      </c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</row>
    <row r="74" spans="1:20" x14ac:dyDescent="0.25">
      <c r="A74" s="107"/>
      <c r="B74" s="108"/>
      <c r="C74" s="109"/>
      <c r="D74" s="110"/>
      <c r="E74" s="111"/>
      <c r="F74" s="112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</row>
    <row r="75" spans="1:20" x14ac:dyDescent="0.25">
      <c r="A75" s="113"/>
      <c r="B75" s="108"/>
      <c r="C75" s="114"/>
      <c r="D75" s="110"/>
      <c r="E75" s="111"/>
      <c r="F75" s="112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</row>
    <row r="76" spans="1:20" x14ac:dyDescent="0.25">
      <c r="A76" s="115" t="s">
        <v>104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</row>
    <row r="77" spans="1:20" x14ac:dyDescent="0.25">
      <c r="A77" t="s">
        <v>0</v>
      </c>
      <c r="B77" s="1" t="s">
        <v>1</v>
      </c>
      <c r="C77" s="2" t="s">
        <v>2</v>
      </c>
      <c r="D77" s="3" t="s">
        <v>1</v>
      </c>
      <c r="E77" s="4" t="s">
        <v>1</v>
      </c>
      <c r="F77" s="5" t="s">
        <v>105</v>
      </c>
      <c r="G77" s="6" t="s">
        <v>106</v>
      </c>
      <c r="H77" s="6" t="s">
        <v>107</v>
      </c>
      <c r="I77" s="6" t="s">
        <v>108</v>
      </c>
      <c r="J77" s="6" t="s">
        <v>109</v>
      </c>
      <c r="K77" s="6" t="s">
        <v>110</v>
      </c>
      <c r="L77" s="6" t="s">
        <v>9</v>
      </c>
      <c r="M77" s="6" t="s">
        <v>111</v>
      </c>
      <c r="N77" s="6" t="s">
        <v>112</v>
      </c>
      <c r="O77" s="3" t="s">
        <v>12</v>
      </c>
      <c r="P77" s="6" t="s">
        <v>113</v>
      </c>
      <c r="Q77" s="3" t="s">
        <v>14</v>
      </c>
      <c r="R77" s="3" t="s">
        <v>15</v>
      </c>
      <c r="S77" s="3" t="s">
        <v>16</v>
      </c>
      <c r="T77" s="6" t="s">
        <v>114</v>
      </c>
    </row>
    <row r="78" spans="1:20" x14ac:dyDescent="0.25">
      <c r="A78" t="s">
        <v>18</v>
      </c>
      <c r="B78" s="1" t="s">
        <v>19</v>
      </c>
      <c r="C78" s="2"/>
      <c r="D78" s="3" t="s">
        <v>20</v>
      </c>
      <c r="E78" s="4" t="s">
        <v>21</v>
      </c>
      <c r="F78" s="5"/>
      <c r="G78" s="6"/>
      <c r="H78" s="6"/>
      <c r="I78" s="6"/>
      <c r="J78" s="6"/>
      <c r="K78" s="6"/>
      <c r="L78" s="6"/>
      <c r="M78" s="6"/>
      <c r="N78" s="6"/>
      <c r="O78" s="3" t="s">
        <v>115</v>
      </c>
      <c r="P78" s="6"/>
      <c r="Q78" s="3" t="s">
        <v>115</v>
      </c>
      <c r="R78" s="3" t="s">
        <v>115</v>
      </c>
      <c r="S78" s="3" t="s">
        <v>115</v>
      </c>
      <c r="T78" s="6"/>
    </row>
    <row r="79" spans="1:20" x14ac:dyDescent="0.25">
      <c r="A79" s="10" t="s">
        <v>26</v>
      </c>
      <c r="B79" s="1"/>
      <c r="C79" s="2"/>
      <c r="D79" s="11"/>
      <c r="E79" s="12"/>
      <c r="F79" s="13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x14ac:dyDescent="0.25">
      <c r="A80" s="10"/>
      <c r="B80" s="18"/>
      <c r="C80" s="19"/>
      <c r="D80" s="14"/>
      <c r="E80" s="15"/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7"/>
    </row>
    <row r="81" spans="1:20" ht="15.75" thickBot="1" x14ac:dyDescent="0.3">
      <c r="A81" s="20" t="s">
        <v>27</v>
      </c>
      <c r="C81" s="19"/>
      <c r="D81" s="14"/>
      <c r="E81" s="15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7"/>
    </row>
    <row r="82" spans="1:20" ht="15.75" thickBot="1" x14ac:dyDescent="0.3">
      <c r="A82" s="117" t="s">
        <v>28</v>
      </c>
      <c r="B82" s="117">
        <v>298</v>
      </c>
      <c r="C82" s="118">
        <f>B82/B$15</f>
        <v>0.29578163771712157</v>
      </c>
      <c r="D82" s="119">
        <v>298</v>
      </c>
      <c r="E82" s="120">
        <f>D82/D$15</f>
        <v>0.29578163771712157</v>
      </c>
      <c r="F82" s="121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3"/>
    </row>
    <row r="83" spans="1:20" ht="15.75" thickBot="1" x14ac:dyDescent="0.3">
      <c r="A83" s="117" t="s">
        <v>30</v>
      </c>
      <c r="B83" s="117">
        <v>111</v>
      </c>
      <c r="C83" s="118">
        <f t="shared" ref="C83:C86" si="8">B83/B$15</f>
        <v>0.11017369727047147</v>
      </c>
      <c r="D83" s="124">
        <v>111</v>
      </c>
      <c r="E83" s="120">
        <f t="shared" ref="E83:E86" si="9">D83/D$15</f>
        <v>0.11017369727047147</v>
      </c>
      <c r="F83" s="125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/>
    </row>
    <row r="84" spans="1:20" ht="15.75" thickBot="1" x14ac:dyDescent="0.3">
      <c r="A84" s="31" t="s">
        <v>32</v>
      </c>
      <c r="B84" s="31">
        <v>80</v>
      </c>
      <c r="C84" s="32">
        <f t="shared" si="8"/>
        <v>7.9404466501240695E-2</v>
      </c>
      <c r="D84" s="33">
        <v>80</v>
      </c>
      <c r="E84" s="34">
        <f t="shared" si="9"/>
        <v>7.9404466501240695E-2</v>
      </c>
      <c r="F84" s="128">
        <f>0.08*1000*F12</f>
        <v>48</v>
      </c>
      <c r="G84" s="128">
        <f t="shared" ref="G84:T84" si="10">0.08*1000*G12</f>
        <v>8</v>
      </c>
      <c r="H84" s="128">
        <f t="shared" si="10"/>
        <v>56</v>
      </c>
      <c r="I84" s="128">
        <f t="shared" si="10"/>
        <v>2160</v>
      </c>
      <c r="J84" s="128">
        <f t="shared" si="10"/>
        <v>640</v>
      </c>
      <c r="K84" s="128" t="s">
        <v>24</v>
      </c>
      <c r="L84" s="128">
        <f t="shared" si="10"/>
        <v>4</v>
      </c>
      <c r="M84" s="128">
        <f t="shared" si="10"/>
        <v>320</v>
      </c>
      <c r="N84" s="128">
        <f t="shared" si="10"/>
        <v>160</v>
      </c>
      <c r="O84" s="128">
        <f t="shared" si="10"/>
        <v>1600</v>
      </c>
      <c r="P84" s="128">
        <f t="shared" si="10"/>
        <v>652</v>
      </c>
      <c r="Q84" s="128">
        <f t="shared" si="10"/>
        <v>208.79999999999998</v>
      </c>
      <c r="R84" s="128">
        <f t="shared" si="10"/>
        <v>1040</v>
      </c>
      <c r="S84" s="128">
        <f t="shared" si="10"/>
        <v>160</v>
      </c>
      <c r="T84" s="128">
        <f t="shared" si="10"/>
        <v>800</v>
      </c>
    </row>
    <row r="85" spans="1:20" ht="15.75" thickBot="1" x14ac:dyDescent="0.3">
      <c r="A85" s="38" t="s">
        <v>34</v>
      </c>
      <c r="B85" s="38">
        <v>12.5</v>
      </c>
      <c r="C85" s="39">
        <f t="shared" si="8"/>
        <v>1.2406947890818859E-2</v>
      </c>
      <c r="D85" s="27">
        <v>12.5</v>
      </c>
      <c r="E85" s="23">
        <f t="shared" si="9"/>
        <v>1.2406947890818859E-2</v>
      </c>
      <c r="F85" s="129">
        <f>0.01*1000*F13</f>
        <v>10</v>
      </c>
      <c r="G85" s="129">
        <f t="shared" ref="G85:T85" si="11">0.01*1000*G13</f>
        <v>1.4000000000000001</v>
      </c>
      <c r="H85" s="129">
        <f t="shared" si="11"/>
        <v>12</v>
      </c>
      <c r="I85" s="129">
        <f t="shared" si="11"/>
        <v>580</v>
      </c>
      <c r="J85" s="129">
        <f t="shared" si="11"/>
        <v>100</v>
      </c>
      <c r="K85" s="129">
        <f t="shared" si="11"/>
        <v>0.3</v>
      </c>
      <c r="L85" s="129">
        <f t="shared" si="11"/>
        <v>1.7000000000000002</v>
      </c>
      <c r="M85" s="129">
        <f t="shared" si="11"/>
        <v>60</v>
      </c>
      <c r="N85" s="129">
        <f t="shared" si="11"/>
        <v>30</v>
      </c>
      <c r="O85" s="129">
        <f t="shared" si="11"/>
        <v>520</v>
      </c>
      <c r="P85" s="129">
        <f t="shared" si="11"/>
        <v>241</v>
      </c>
      <c r="Q85" s="129">
        <f t="shared" si="11"/>
        <v>63.5</v>
      </c>
      <c r="R85" s="129">
        <f t="shared" si="11"/>
        <v>230</v>
      </c>
      <c r="S85" s="129">
        <f t="shared" si="11"/>
        <v>35</v>
      </c>
      <c r="T85" s="129">
        <f t="shared" si="11"/>
        <v>100</v>
      </c>
    </row>
    <row r="86" spans="1:20" x14ac:dyDescent="0.25">
      <c r="A86" s="38" t="s">
        <v>36</v>
      </c>
      <c r="B86" s="38">
        <v>506</v>
      </c>
      <c r="C86" s="39">
        <f t="shared" si="8"/>
        <v>0.5022332506203474</v>
      </c>
      <c r="D86" s="27">
        <v>506</v>
      </c>
      <c r="E86" s="23">
        <f t="shared" si="9"/>
        <v>0.5022332506203474</v>
      </c>
      <c r="F86" s="129">
        <f>0.5*1000*F14</f>
        <v>4200</v>
      </c>
      <c r="G86" s="129">
        <f t="shared" ref="G86:T86" si="12">0.5*1000*G14</f>
        <v>280</v>
      </c>
      <c r="H86" s="129">
        <f t="shared" si="12"/>
        <v>4550</v>
      </c>
      <c r="I86" s="129">
        <f t="shared" si="12"/>
        <v>56500</v>
      </c>
      <c r="J86" s="129">
        <f t="shared" si="12"/>
        <v>5000</v>
      </c>
      <c r="K86" s="129">
        <f t="shared" si="12"/>
        <v>25</v>
      </c>
      <c r="L86" s="129">
        <f t="shared" si="12"/>
        <v>1535</v>
      </c>
      <c r="M86" s="129">
        <f t="shared" si="12"/>
        <v>16000</v>
      </c>
      <c r="N86" s="129">
        <f t="shared" si="12"/>
        <v>6500</v>
      </c>
      <c r="O86" s="129">
        <f t="shared" si="12"/>
        <v>406500</v>
      </c>
      <c r="P86" s="129">
        <f t="shared" si="12"/>
        <v>10050</v>
      </c>
      <c r="Q86" s="129">
        <f t="shared" si="12"/>
        <v>1965</v>
      </c>
      <c r="R86" s="129">
        <f t="shared" si="12"/>
        <v>82000</v>
      </c>
      <c r="S86" s="129">
        <f t="shared" si="12"/>
        <v>1500</v>
      </c>
      <c r="T86" s="129">
        <f t="shared" si="12"/>
        <v>12500</v>
      </c>
    </row>
    <row r="87" spans="1:20" x14ac:dyDescent="0.25">
      <c r="A87" s="10" t="s">
        <v>38</v>
      </c>
      <c r="B87" s="18">
        <f>SUM(B81:B86)</f>
        <v>1007.5</v>
      </c>
      <c r="C87" s="41">
        <f>SUM(C82:C86)</f>
        <v>1</v>
      </c>
      <c r="D87" s="42">
        <f>SUM(D78:D86)</f>
        <v>1007.5</v>
      </c>
      <c r="E87" s="43">
        <f>SUM(E82:E86)</f>
        <v>1</v>
      </c>
      <c r="F87" s="4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6"/>
    </row>
    <row r="88" spans="1:20" ht="24" x14ac:dyDescent="0.25">
      <c r="A88" s="10"/>
      <c r="B88" s="18"/>
      <c r="C88" s="41"/>
      <c r="D88" s="48"/>
      <c r="E88" s="65" t="s">
        <v>116</v>
      </c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130"/>
    </row>
    <row r="89" spans="1:20" x14ac:dyDescent="0.25">
      <c r="A89" s="131" t="s">
        <v>117</v>
      </c>
      <c r="B89" s="132"/>
      <c r="C89" s="133"/>
      <c r="D89" s="134"/>
      <c r="E89" s="135">
        <v>80</v>
      </c>
      <c r="F89" s="128">
        <v>48</v>
      </c>
      <c r="G89" s="128">
        <v>8</v>
      </c>
      <c r="H89" s="128">
        <v>56</v>
      </c>
      <c r="I89" s="128">
        <v>2160</v>
      </c>
      <c r="J89" s="128">
        <v>640</v>
      </c>
      <c r="K89" s="128" t="s">
        <v>24</v>
      </c>
      <c r="L89" s="128">
        <v>4</v>
      </c>
      <c r="M89" s="128">
        <v>320</v>
      </c>
      <c r="N89" s="128">
        <v>160</v>
      </c>
      <c r="O89" s="128">
        <v>1600</v>
      </c>
      <c r="P89" s="128">
        <v>652</v>
      </c>
      <c r="Q89" s="128">
        <v>208.79999999999998</v>
      </c>
      <c r="R89" s="128">
        <v>1040</v>
      </c>
      <c r="S89" s="128">
        <v>160</v>
      </c>
      <c r="T89" s="128">
        <v>800</v>
      </c>
    </row>
    <row r="90" spans="1:20" x14ac:dyDescent="0.25">
      <c r="A90" s="47" t="s">
        <v>118</v>
      </c>
      <c r="B90" s="18"/>
      <c r="C90" s="41"/>
      <c r="D90" s="48"/>
      <c r="E90" s="136">
        <v>510</v>
      </c>
      <c r="F90" s="137">
        <f>F85+F86</f>
        <v>4210</v>
      </c>
      <c r="G90" s="137">
        <f t="shared" ref="G90:T90" si="13">G85+G86</f>
        <v>281.39999999999998</v>
      </c>
      <c r="H90" s="137">
        <f t="shared" si="13"/>
        <v>4562</v>
      </c>
      <c r="I90" s="137">
        <f t="shared" si="13"/>
        <v>57080</v>
      </c>
      <c r="J90" s="137">
        <f t="shared" si="13"/>
        <v>5100</v>
      </c>
      <c r="K90" s="137">
        <f t="shared" si="13"/>
        <v>25.3</v>
      </c>
      <c r="L90" s="137">
        <f t="shared" si="13"/>
        <v>1536.7</v>
      </c>
      <c r="M90" s="137">
        <f t="shared" si="13"/>
        <v>16060</v>
      </c>
      <c r="N90" s="137">
        <f t="shared" si="13"/>
        <v>6530</v>
      </c>
      <c r="O90" s="137">
        <f t="shared" si="13"/>
        <v>407020</v>
      </c>
      <c r="P90" s="137">
        <f t="shared" si="13"/>
        <v>10291</v>
      </c>
      <c r="Q90" s="137">
        <f t="shared" si="13"/>
        <v>2028.5</v>
      </c>
      <c r="R90" s="137">
        <f t="shared" si="13"/>
        <v>82230</v>
      </c>
      <c r="S90" s="137">
        <f t="shared" si="13"/>
        <v>1535</v>
      </c>
      <c r="T90" s="137">
        <f t="shared" si="13"/>
        <v>12600</v>
      </c>
    </row>
    <row r="91" spans="1:20" x14ac:dyDescent="0.25">
      <c r="A91" s="47" t="s">
        <v>119</v>
      </c>
      <c r="B91" s="18"/>
      <c r="C91" s="41"/>
      <c r="D91" s="48"/>
      <c r="E91" s="136">
        <f>E89+E90</f>
        <v>590</v>
      </c>
      <c r="F91" s="137">
        <f>SUM(F89:F90)</f>
        <v>4258</v>
      </c>
      <c r="G91" s="137">
        <f t="shared" ref="G91:T91" si="14">SUM(G89:G90)</f>
        <v>289.39999999999998</v>
      </c>
      <c r="H91" s="137">
        <f t="shared" si="14"/>
        <v>4618</v>
      </c>
      <c r="I91" s="137">
        <f t="shared" si="14"/>
        <v>59240</v>
      </c>
      <c r="J91" s="137">
        <f t="shared" si="14"/>
        <v>5740</v>
      </c>
      <c r="K91" s="137">
        <f t="shared" si="14"/>
        <v>25.3</v>
      </c>
      <c r="L91" s="137">
        <f t="shared" si="14"/>
        <v>1540.7</v>
      </c>
      <c r="M91" s="137">
        <f t="shared" si="14"/>
        <v>16380</v>
      </c>
      <c r="N91" s="137">
        <f t="shared" si="14"/>
        <v>6690</v>
      </c>
      <c r="O91" s="137">
        <f t="shared" si="14"/>
        <v>408620</v>
      </c>
      <c r="P91" s="137">
        <f t="shared" si="14"/>
        <v>10943</v>
      </c>
      <c r="Q91" s="137">
        <f t="shared" si="14"/>
        <v>2237.3000000000002</v>
      </c>
      <c r="R91" s="137">
        <f t="shared" si="14"/>
        <v>83270</v>
      </c>
      <c r="S91" s="137">
        <f t="shared" si="14"/>
        <v>1695</v>
      </c>
      <c r="T91" s="137">
        <f t="shared" si="14"/>
        <v>13400</v>
      </c>
    </row>
    <row r="92" spans="1:20" x14ac:dyDescent="0.25">
      <c r="A92" s="10"/>
      <c r="B92" s="18"/>
      <c r="C92" s="19"/>
      <c r="D92" s="48"/>
      <c r="E92" s="136"/>
      <c r="F92" s="4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</row>
    <row r="93" spans="1:20" ht="15.75" thickBot="1" x14ac:dyDescent="0.3">
      <c r="A93" s="20" t="s">
        <v>40</v>
      </c>
      <c r="C93" s="19"/>
      <c r="D93" s="48"/>
      <c r="E93" s="48"/>
      <c r="F93" s="49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</row>
    <row r="94" spans="1:20" ht="15.75" thickBot="1" x14ac:dyDescent="0.3">
      <c r="A94" s="117" t="s">
        <v>41</v>
      </c>
      <c r="B94" s="117">
        <v>65</v>
      </c>
      <c r="C94" s="118">
        <f>B94/B$26</f>
        <v>3.9015606242496996E-2</v>
      </c>
      <c r="D94" s="122">
        <v>65</v>
      </c>
      <c r="E94" s="138">
        <f t="shared" ref="E94:E99" si="15">D94/D$26</f>
        <v>3.9015606242496996E-2</v>
      </c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1"/>
    </row>
    <row r="95" spans="1:20" ht="15.75" thickBot="1" x14ac:dyDescent="0.3">
      <c r="A95" s="117" t="s">
        <v>42</v>
      </c>
      <c r="B95" s="117">
        <v>337</v>
      </c>
      <c r="C95" s="118">
        <f t="shared" ref="C95:C99" si="16">B95/B$26</f>
        <v>0.20228091236494597</v>
      </c>
      <c r="D95" s="126">
        <v>337</v>
      </c>
      <c r="E95" s="138">
        <f t="shared" si="15"/>
        <v>0.20228091236494597</v>
      </c>
      <c r="F95" s="121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3"/>
    </row>
    <row r="96" spans="1:20" ht="15.75" thickBot="1" x14ac:dyDescent="0.3">
      <c r="A96" s="117" t="s">
        <v>44</v>
      </c>
      <c r="B96" s="117">
        <v>148</v>
      </c>
      <c r="C96" s="118">
        <f t="shared" si="16"/>
        <v>8.883553421368548E-2</v>
      </c>
      <c r="D96" s="126">
        <v>148</v>
      </c>
      <c r="E96" s="138">
        <f t="shared" si="15"/>
        <v>8.883553421368548E-2</v>
      </c>
      <c r="F96" s="125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7"/>
    </row>
    <row r="97" spans="1:20" ht="15.75" thickBot="1" x14ac:dyDescent="0.3">
      <c r="A97" s="31" t="s">
        <v>46</v>
      </c>
      <c r="B97" s="31">
        <v>175</v>
      </c>
      <c r="C97" s="32">
        <f t="shared" si="16"/>
        <v>0.10504201680672269</v>
      </c>
      <c r="D97" s="36">
        <v>175</v>
      </c>
      <c r="E97" s="58">
        <f t="shared" si="15"/>
        <v>0.10504201680672269</v>
      </c>
      <c r="F97" s="128">
        <f>0.105*1000*F22</f>
        <v>189</v>
      </c>
      <c r="G97" s="128">
        <f t="shared" ref="G97:T97" si="17">0.105*1000*G22</f>
        <v>14.700000000000001</v>
      </c>
      <c r="H97" s="128">
        <f t="shared" si="17"/>
        <v>378</v>
      </c>
      <c r="I97" s="128">
        <f t="shared" si="17"/>
        <v>3675</v>
      </c>
      <c r="J97" s="128">
        <f t="shared" si="17"/>
        <v>1050</v>
      </c>
      <c r="K97" s="128">
        <f t="shared" si="17"/>
        <v>1.05</v>
      </c>
      <c r="L97" s="128">
        <f t="shared" si="17"/>
        <v>44.1</v>
      </c>
      <c r="M97" s="128">
        <f t="shared" si="17"/>
        <v>840</v>
      </c>
      <c r="N97" s="128">
        <f t="shared" si="17"/>
        <v>525</v>
      </c>
      <c r="O97" s="128">
        <f t="shared" si="17"/>
        <v>5460</v>
      </c>
      <c r="P97" s="128">
        <f t="shared" si="17"/>
        <v>935.55000000000007</v>
      </c>
      <c r="Q97" s="128">
        <f t="shared" si="17"/>
        <v>231.00000000000003</v>
      </c>
      <c r="R97" s="128">
        <f t="shared" si="17"/>
        <v>2520</v>
      </c>
      <c r="S97" s="128">
        <f t="shared" si="17"/>
        <v>262.5</v>
      </c>
      <c r="T97" s="128">
        <f t="shared" si="17"/>
        <v>2100</v>
      </c>
    </row>
    <row r="98" spans="1:20" ht="15.75" thickBot="1" x14ac:dyDescent="0.3">
      <c r="A98" s="38" t="s">
        <v>48</v>
      </c>
      <c r="B98" s="38">
        <v>50</v>
      </c>
      <c r="C98" s="39">
        <f t="shared" si="16"/>
        <v>3.0012004801920768E-2</v>
      </c>
      <c r="D98" s="57">
        <v>50</v>
      </c>
      <c r="E98" s="53">
        <f t="shared" si="15"/>
        <v>3.0012004801920768E-2</v>
      </c>
      <c r="F98" s="129">
        <f>0.03*1000*F23</f>
        <v>48</v>
      </c>
      <c r="G98" s="129">
        <f t="shared" ref="G98:T98" si="18">0.03*1000*G23</f>
        <v>6</v>
      </c>
      <c r="H98" s="129">
        <f t="shared" si="18"/>
        <v>111</v>
      </c>
      <c r="I98" s="129">
        <f t="shared" si="18"/>
        <v>1560</v>
      </c>
      <c r="J98" s="129">
        <f t="shared" si="18"/>
        <v>360</v>
      </c>
      <c r="K98" s="129" t="s">
        <v>24</v>
      </c>
      <c r="L98" s="129">
        <f t="shared" si="18"/>
        <v>15.3</v>
      </c>
      <c r="M98" s="129">
        <f t="shared" si="18"/>
        <v>240</v>
      </c>
      <c r="N98" s="129">
        <f t="shared" si="18"/>
        <v>180</v>
      </c>
      <c r="O98" s="129">
        <f t="shared" si="18"/>
        <v>3600</v>
      </c>
      <c r="P98" s="129">
        <f t="shared" si="18"/>
        <v>642</v>
      </c>
      <c r="Q98" s="129">
        <f t="shared" si="18"/>
        <v>163.20000000000002</v>
      </c>
      <c r="R98" s="129">
        <f t="shared" si="18"/>
        <v>900</v>
      </c>
      <c r="S98" s="129">
        <f t="shared" si="18"/>
        <v>120</v>
      </c>
      <c r="T98" s="129">
        <f t="shared" si="18"/>
        <v>300</v>
      </c>
    </row>
    <row r="99" spans="1:20" x14ac:dyDescent="0.25">
      <c r="A99" s="38" t="s">
        <v>49</v>
      </c>
      <c r="B99" s="38">
        <v>891</v>
      </c>
      <c r="C99" s="39">
        <f t="shared" si="16"/>
        <v>0.53481392557022811</v>
      </c>
      <c r="D99" s="57">
        <v>891</v>
      </c>
      <c r="E99" s="53">
        <f t="shared" si="15"/>
        <v>0.53481392557022811</v>
      </c>
      <c r="F99" s="129">
        <f>0.5348*1000*F24</f>
        <v>3957.5200000000009</v>
      </c>
      <c r="G99" s="129">
        <f t="shared" ref="G99:T99" si="19">0.5348*1000*G24</f>
        <v>203.22400000000002</v>
      </c>
      <c r="H99" s="129">
        <f t="shared" si="19"/>
        <v>11230.800000000001</v>
      </c>
      <c r="I99" s="129">
        <f t="shared" si="19"/>
        <v>51340.800000000003</v>
      </c>
      <c r="J99" s="129">
        <f t="shared" si="19"/>
        <v>8556.8000000000011</v>
      </c>
      <c r="K99" s="129">
        <f t="shared" si="19"/>
        <v>10.696000000000002</v>
      </c>
      <c r="L99" s="129">
        <f t="shared" si="19"/>
        <v>1240.7360000000001</v>
      </c>
      <c r="M99" s="129">
        <f t="shared" si="19"/>
        <v>22461.600000000002</v>
      </c>
      <c r="N99" s="129">
        <f t="shared" si="19"/>
        <v>9091.6</v>
      </c>
      <c r="O99" s="129">
        <f t="shared" si="19"/>
        <v>98403.200000000012</v>
      </c>
      <c r="P99" s="129">
        <f t="shared" si="19"/>
        <v>10802.960000000001</v>
      </c>
      <c r="Q99" s="129">
        <f t="shared" si="19"/>
        <v>2144.5480000000002</v>
      </c>
      <c r="R99" s="129">
        <f t="shared" si="19"/>
        <v>66850.000000000015</v>
      </c>
      <c r="S99" s="129">
        <f t="shared" si="19"/>
        <v>2139.2000000000003</v>
      </c>
      <c r="T99" s="129">
        <f t="shared" si="19"/>
        <v>13370.000000000002</v>
      </c>
    </row>
    <row r="100" spans="1:20" x14ac:dyDescent="0.25">
      <c r="A100" t="s">
        <v>51</v>
      </c>
      <c r="C100" s="19"/>
      <c r="F100" s="2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/>
    </row>
    <row r="101" spans="1:20" ht="15.75" thickBot="1" x14ac:dyDescent="0.3">
      <c r="A101" s="10" t="s">
        <v>38</v>
      </c>
      <c r="B101">
        <f>SUM(B95:B99)</f>
        <v>1601</v>
      </c>
      <c r="C101" s="41">
        <f>SUM(C94:C99)</f>
        <v>1</v>
      </c>
      <c r="D101" s="59">
        <v>1666</v>
      </c>
      <c r="E101" s="60">
        <f>SUM(E94:E99)</f>
        <v>1</v>
      </c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</row>
    <row r="102" spans="1:20" ht="24" x14ac:dyDescent="0.25">
      <c r="A102" s="10"/>
      <c r="C102" s="41"/>
      <c r="D102" s="64"/>
      <c r="E102" s="65" t="s">
        <v>116</v>
      </c>
      <c r="F102" s="4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86"/>
    </row>
    <row r="103" spans="1:20" x14ac:dyDescent="0.25">
      <c r="A103" s="131" t="s">
        <v>120</v>
      </c>
      <c r="B103" s="31"/>
      <c r="C103" s="133"/>
      <c r="D103" s="142"/>
      <c r="E103" s="143">
        <v>105</v>
      </c>
      <c r="F103" s="128">
        <v>189</v>
      </c>
      <c r="G103" s="128">
        <v>14.700000000000001</v>
      </c>
      <c r="H103" s="128">
        <v>378</v>
      </c>
      <c r="I103" s="128">
        <v>3675</v>
      </c>
      <c r="J103" s="128">
        <v>1050</v>
      </c>
      <c r="K103" s="128">
        <v>1.05</v>
      </c>
      <c r="L103" s="128">
        <v>44.1</v>
      </c>
      <c r="M103" s="128">
        <v>840</v>
      </c>
      <c r="N103" s="128">
        <v>525</v>
      </c>
      <c r="O103" s="128">
        <v>5460</v>
      </c>
      <c r="P103" s="128">
        <v>935.55000000000007</v>
      </c>
      <c r="Q103" s="128">
        <v>231.00000000000003</v>
      </c>
      <c r="R103" s="128">
        <v>2520</v>
      </c>
      <c r="S103" s="128">
        <v>262.5</v>
      </c>
      <c r="T103" s="128">
        <v>2100</v>
      </c>
    </row>
    <row r="104" spans="1:20" x14ac:dyDescent="0.25">
      <c r="A104" s="47" t="s">
        <v>121</v>
      </c>
      <c r="C104" s="41"/>
      <c r="D104" s="64"/>
      <c r="E104" s="144">
        <v>564.79999999999995</v>
      </c>
      <c r="F104" s="145">
        <f>F98+F99</f>
        <v>4005.5200000000009</v>
      </c>
      <c r="G104" s="145">
        <f t="shared" ref="G104:T104" si="20">G98+G99</f>
        <v>209.22400000000002</v>
      </c>
      <c r="H104" s="145">
        <f t="shared" si="20"/>
        <v>11341.800000000001</v>
      </c>
      <c r="I104" s="145">
        <f t="shared" si="20"/>
        <v>52900.800000000003</v>
      </c>
      <c r="J104" s="145">
        <f t="shared" si="20"/>
        <v>8916.8000000000011</v>
      </c>
      <c r="K104" s="145" t="s">
        <v>24</v>
      </c>
      <c r="L104" s="145">
        <f t="shared" si="20"/>
        <v>1256.0360000000001</v>
      </c>
      <c r="M104" s="145">
        <f t="shared" si="20"/>
        <v>22701.600000000002</v>
      </c>
      <c r="N104" s="145">
        <f t="shared" si="20"/>
        <v>9271.6</v>
      </c>
      <c r="O104" s="145">
        <f t="shared" si="20"/>
        <v>102003.20000000001</v>
      </c>
      <c r="P104" s="145">
        <f t="shared" si="20"/>
        <v>11444.960000000001</v>
      </c>
      <c r="Q104" s="145">
        <f t="shared" si="20"/>
        <v>2307.748</v>
      </c>
      <c r="R104" s="145">
        <f t="shared" si="20"/>
        <v>67750.000000000015</v>
      </c>
      <c r="S104" s="145">
        <f t="shared" si="20"/>
        <v>2259.2000000000003</v>
      </c>
      <c r="T104" s="145">
        <f t="shared" si="20"/>
        <v>13670.000000000002</v>
      </c>
    </row>
    <row r="105" spans="1:20" x14ac:dyDescent="0.25">
      <c r="A105" s="47" t="s">
        <v>122</v>
      </c>
      <c r="C105" s="19"/>
      <c r="D105" s="64"/>
      <c r="E105" s="144">
        <f>E103+E104</f>
        <v>669.8</v>
      </c>
      <c r="F105" s="145">
        <f>SUM(F103:F104)</f>
        <v>4194.5200000000004</v>
      </c>
      <c r="G105" s="145">
        <f t="shared" ref="G105:T105" si="21">SUM(G103:G104)</f>
        <v>223.92400000000001</v>
      </c>
      <c r="H105" s="145">
        <f t="shared" si="21"/>
        <v>11719.800000000001</v>
      </c>
      <c r="I105" s="145">
        <f t="shared" si="21"/>
        <v>56575.8</v>
      </c>
      <c r="J105" s="145">
        <f t="shared" si="21"/>
        <v>9966.8000000000011</v>
      </c>
      <c r="K105" s="145">
        <f t="shared" si="21"/>
        <v>1.05</v>
      </c>
      <c r="L105" s="145">
        <f t="shared" si="21"/>
        <v>1300.136</v>
      </c>
      <c r="M105" s="145">
        <f t="shared" si="21"/>
        <v>23541.600000000002</v>
      </c>
      <c r="N105" s="145">
        <f t="shared" si="21"/>
        <v>9796.6</v>
      </c>
      <c r="O105" s="145">
        <f t="shared" si="21"/>
        <v>107463.20000000001</v>
      </c>
      <c r="P105" s="145">
        <f t="shared" si="21"/>
        <v>12380.51</v>
      </c>
      <c r="Q105" s="145">
        <f t="shared" si="21"/>
        <v>2538.748</v>
      </c>
      <c r="R105" s="145">
        <f t="shared" si="21"/>
        <v>70270.000000000015</v>
      </c>
      <c r="S105" s="145">
        <f t="shared" si="21"/>
        <v>2521.7000000000003</v>
      </c>
      <c r="T105" s="145">
        <f t="shared" si="21"/>
        <v>15770.000000000002</v>
      </c>
    </row>
    <row r="106" spans="1:20" x14ac:dyDescent="0.25">
      <c r="A106" s="47"/>
      <c r="C106" s="19"/>
      <c r="D106" s="64"/>
      <c r="E106" s="6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6"/>
    </row>
    <row r="107" spans="1:20" ht="15.75" thickBot="1" x14ac:dyDescent="0.3">
      <c r="A107" s="10" t="s">
        <v>53</v>
      </c>
      <c r="C107" s="19"/>
      <c r="D107" s="64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8"/>
    </row>
    <row r="108" spans="1:20" ht="15.75" thickBot="1" x14ac:dyDescent="0.3">
      <c r="A108" s="117" t="s">
        <v>54</v>
      </c>
      <c r="B108" s="117">
        <v>1904</v>
      </c>
      <c r="C108" s="118">
        <f>B108/B$36</f>
        <v>0.66443327749860415</v>
      </c>
      <c r="D108" s="122">
        <v>1904</v>
      </c>
      <c r="E108" s="138">
        <v>0.66443327749860415</v>
      </c>
      <c r="F108" s="147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9"/>
    </row>
    <row r="109" spans="1:20" x14ac:dyDescent="0.25">
      <c r="A109" s="117" t="s">
        <v>55</v>
      </c>
      <c r="B109" s="117">
        <v>642</v>
      </c>
      <c r="C109" s="118">
        <f t="shared" ref="C109:C113" si="22">B109/B$36</f>
        <v>0.22403685092127304</v>
      </c>
      <c r="D109" s="126">
        <v>642</v>
      </c>
      <c r="E109" s="150">
        <v>0.22403685092127304</v>
      </c>
      <c r="F109" s="121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3"/>
    </row>
    <row r="110" spans="1:20" x14ac:dyDescent="0.25">
      <c r="A110" s="117" t="s">
        <v>57</v>
      </c>
      <c r="B110" s="117">
        <v>48</v>
      </c>
      <c r="C110" s="118">
        <f t="shared" si="22"/>
        <v>1.6750418760469014E-2</v>
      </c>
      <c r="D110" s="126">
        <v>48</v>
      </c>
      <c r="E110" s="150">
        <v>1.6750418760469014E-2</v>
      </c>
      <c r="F110" s="125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7"/>
    </row>
    <row r="111" spans="1:20" x14ac:dyDescent="0.25">
      <c r="A111" s="31" t="s">
        <v>59</v>
      </c>
      <c r="B111" s="31">
        <v>49</v>
      </c>
      <c r="C111" s="32">
        <f t="shared" si="22"/>
        <v>1.7099385817978784E-2</v>
      </c>
      <c r="D111" s="36">
        <v>49</v>
      </c>
      <c r="E111" s="73">
        <v>1.7099385817978784E-2</v>
      </c>
      <c r="F111" s="128">
        <f>0.0171*1000*F33</f>
        <v>71.820000000000007</v>
      </c>
      <c r="G111" s="128">
        <f t="shared" ref="G111:T111" si="23">0.0171*1000*G33</f>
        <v>1.7100000000000002</v>
      </c>
      <c r="H111" s="128">
        <f t="shared" si="23"/>
        <v>210.33000000000004</v>
      </c>
      <c r="I111" s="128">
        <f t="shared" si="23"/>
        <v>820.80000000000007</v>
      </c>
      <c r="J111" s="128">
        <f t="shared" si="23"/>
        <v>171</v>
      </c>
      <c r="K111" s="128" t="s">
        <v>24</v>
      </c>
      <c r="L111" s="128">
        <f t="shared" si="23"/>
        <v>18.810000000000002</v>
      </c>
      <c r="M111" s="128">
        <f t="shared" si="23"/>
        <v>307.8</v>
      </c>
      <c r="N111" s="128">
        <f t="shared" si="23"/>
        <v>85.5</v>
      </c>
      <c r="O111" s="128">
        <f t="shared" si="23"/>
        <v>820.80000000000007</v>
      </c>
      <c r="P111" s="128">
        <f t="shared" si="23"/>
        <v>172.71</v>
      </c>
      <c r="Q111" s="128">
        <f t="shared" si="23"/>
        <v>47.538000000000004</v>
      </c>
      <c r="R111" s="128">
        <f t="shared" si="23"/>
        <v>649.80000000000007</v>
      </c>
      <c r="S111" s="128">
        <f t="shared" si="23"/>
        <v>34.200000000000003</v>
      </c>
      <c r="T111" s="128">
        <f t="shared" si="23"/>
        <v>427.50000000000006</v>
      </c>
    </row>
    <row r="112" spans="1:20" x14ac:dyDescent="0.25">
      <c r="A112" s="38" t="s">
        <v>61</v>
      </c>
      <c r="B112" s="38">
        <v>21.6</v>
      </c>
      <c r="C112" s="39">
        <f t="shared" si="22"/>
        <v>7.5376884422110558E-3</v>
      </c>
      <c r="D112" s="57">
        <v>21.6</v>
      </c>
      <c r="E112" s="72">
        <v>7.5376884422110558E-3</v>
      </c>
      <c r="F112" s="129">
        <f>0.0075*1000*F34</f>
        <v>37.5</v>
      </c>
      <c r="G112" s="129">
        <f t="shared" ref="G112:T112" si="24">0.0075*1000*G34</f>
        <v>1.2</v>
      </c>
      <c r="H112" s="129">
        <f t="shared" si="24"/>
        <v>147.75</v>
      </c>
      <c r="I112" s="129">
        <f t="shared" si="24"/>
        <v>517.5</v>
      </c>
      <c r="J112" s="129">
        <f t="shared" si="24"/>
        <v>105</v>
      </c>
      <c r="K112" s="129" t="s">
        <v>24</v>
      </c>
      <c r="L112" s="129">
        <f t="shared" si="24"/>
        <v>9.0749999999999993</v>
      </c>
      <c r="M112" s="129">
        <f t="shared" si="24"/>
        <v>150</v>
      </c>
      <c r="N112" s="129">
        <f t="shared" si="24"/>
        <v>45</v>
      </c>
      <c r="O112" s="129">
        <f t="shared" si="24"/>
        <v>510</v>
      </c>
      <c r="P112" s="129">
        <f t="shared" si="24"/>
        <v>98.25</v>
      </c>
      <c r="Q112" s="129">
        <f t="shared" si="24"/>
        <v>30.6</v>
      </c>
      <c r="R112" s="129">
        <f t="shared" si="24"/>
        <v>390</v>
      </c>
      <c r="S112" s="129">
        <f t="shared" si="24"/>
        <v>18.75</v>
      </c>
      <c r="T112" s="129">
        <f t="shared" si="24"/>
        <v>300</v>
      </c>
    </row>
    <row r="113" spans="1:20" x14ac:dyDescent="0.25">
      <c r="A113" s="38" t="s">
        <v>63</v>
      </c>
      <c r="B113" s="38">
        <v>201</v>
      </c>
      <c r="C113" s="39">
        <f t="shared" si="22"/>
        <v>7.0142378559463994E-2</v>
      </c>
      <c r="D113" s="57">
        <v>201</v>
      </c>
      <c r="E113" s="72">
        <v>7.0142378559463994E-2</v>
      </c>
      <c r="F113" s="129">
        <f>0.0701*1000*F35</f>
        <v>771.09999999999991</v>
      </c>
      <c r="G113" s="129">
        <f t="shared" ref="G113:T113" si="25">0.0701*1000*G35</f>
        <v>35.049999999999997</v>
      </c>
      <c r="H113" s="129">
        <f t="shared" si="25"/>
        <v>2327.3200000000002</v>
      </c>
      <c r="I113" s="129">
        <f t="shared" si="25"/>
        <v>5748.2</v>
      </c>
      <c r="J113" s="129">
        <f t="shared" si="25"/>
        <v>1402</v>
      </c>
      <c r="K113" s="129">
        <f t="shared" si="25"/>
        <v>1.4019999999999999</v>
      </c>
      <c r="L113" s="129">
        <f t="shared" si="25"/>
        <v>475.27799999999996</v>
      </c>
      <c r="M113" s="129">
        <f t="shared" si="25"/>
        <v>3084.3999999999996</v>
      </c>
      <c r="N113" s="129">
        <f t="shared" si="25"/>
        <v>841.19999999999993</v>
      </c>
      <c r="O113" s="129">
        <f t="shared" si="25"/>
        <v>32035.699999999997</v>
      </c>
      <c r="P113" s="129">
        <f t="shared" si="25"/>
        <v>1303.8599999999999</v>
      </c>
      <c r="Q113" s="129">
        <f t="shared" si="25"/>
        <v>289.51299999999998</v>
      </c>
      <c r="R113" s="129">
        <f t="shared" si="25"/>
        <v>7360.4999999999991</v>
      </c>
      <c r="S113" s="129">
        <f t="shared" si="25"/>
        <v>350.5</v>
      </c>
      <c r="T113" s="129">
        <f t="shared" si="25"/>
        <v>4556.5</v>
      </c>
    </row>
    <row r="114" spans="1:20" ht="15.75" thickBot="1" x14ac:dyDescent="0.3">
      <c r="A114" s="10" t="s">
        <v>38</v>
      </c>
      <c r="B114">
        <f>SUM(B108:B113)</f>
        <v>2865.6</v>
      </c>
      <c r="C114" s="41">
        <f>SUM(C108:C113)</f>
        <v>1</v>
      </c>
      <c r="D114" s="59">
        <v>2865.6</v>
      </c>
      <c r="E114" s="60">
        <f>SUM(E108:E113)</f>
        <v>1</v>
      </c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/>
    </row>
    <row r="115" spans="1:20" ht="24" x14ac:dyDescent="0.25">
      <c r="A115" s="10"/>
      <c r="C115" s="41"/>
      <c r="D115" s="64"/>
      <c r="E115" s="65" t="s">
        <v>116</v>
      </c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51"/>
    </row>
    <row r="116" spans="1:20" x14ac:dyDescent="0.25">
      <c r="A116" s="131" t="s">
        <v>123</v>
      </c>
      <c r="B116" s="31"/>
      <c r="C116" s="133"/>
      <c r="D116" s="142"/>
      <c r="E116" s="143">
        <v>17.100000000000001</v>
      </c>
      <c r="F116" s="128">
        <v>71.820000000000007</v>
      </c>
      <c r="G116" s="128">
        <v>1.7100000000000002</v>
      </c>
      <c r="H116" s="128">
        <v>210.33000000000004</v>
      </c>
      <c r="I116" s="128">
        <v>820.80000000000007</v>
      </c>
      <c r="J116" s="128">
        <v>171</v>
      </c>
      <c r="K116" s="128" t="s">
        <v>24</v>
      </c>
      <c r="L116" s="128">
        <v>18.810000000000002</v>
      </c>
      <c r="M116" s="128">
        <v>307.8</v>
      </c>
      <c r="N116" s="128">
        <v>85.5</v>
      </c>
      <c r="O116" s="128">
        <v>820.80000000000007</v>
      </c>
      <c r="P116" s="128">
        <v>172.71</v>
      </c>
      <c r="Q116" s="128">
        <v>47.538000000000004</v>
      </c>
      <c r="R116" s="128">
        <v>649.80000000000007</v>
      </c>
      <c r="S116" s="128">
        <v>34.200000000000003</v>
      </c>
      <c r="T116" s="128">
        <v>427.50000000000006</v>
      </c>
    </row>
    <row r="117" spans="1:20" x14ac:dyDescent="0.25">
      <c r="A117" s="47" t="s">
        <v>124</v>
      </c>
      <c r="C117" s="41"/>
      <c r="D117" s="64"/>
      <c r="E117" s="144">
        <v>77.599999999999994</v>
      </c>
      <c r="F117" s="145">
        <f>F112+F113</f>
        <v>808.59999999999991</v>
      </c>
      <c r="G117" s="145">
        <f>G112+G113</f>
        <v>36.25</v>
      </c>
      <c r="H117" s="145">
        <f>H112+H113</f>
        <v>2475.0700000000002</v>
      </c>
      <c r="I117" s="145">
        <f>I112+I113</f>
        <v>6265.7</v>
      </c>
      <c r="J117" s="145">
        <f>J112+J113</f>
        <v>1507</v>
      </c>
      <c r="K117" s="145" t="s">
        <v>24</v>
      </c>
      <c r="L117" s="145">
        <f t="shared" ref="L117:T117" si="26">L112+L113</f>
        <v>484.35299999999995</v>
      </c>
      <c r="M117" s="145">
        <f t="shared" si="26"/>
        <v>3234.3999999999996</v>
      </c>
      <c r="N117" s="145">
        <f t="shared" si="26"/>
        <v>886.19999999999993</v>
      </c>
      <c r="O117" s="145">
        <f t="shared" si="26"/>
        <v>32545.699999999997</v>
      </c>
      <c r="P117" s="145">
        <f t="shared" si="26"/>
        <v>1402.11</v>
      </c>
      <c r="Q117" s="145">
        <f t="shared" si="26"/>
        <v>320.113</v>
      </c>
      <c r="R117" s="145">
        <f t="shared" si="26"/>
        <v>7750.4999999999991</v>
      </c>
      <c r="S117" s="145">
        <f t="shared" si="26"/>
        <v>369.25</v>
      </c>
      <c r="T117" s="145">
        <f t="shared" si="26"/>
        <v>4856.5</v>
      </c>
    </row>
    <row r="118" spans="1:20" x14ac:dyDescent="0.25">
      <c r="A118" s="47" t="s">
        <v>125</v>
      </c>
      <c r="C118" s="41"/>
      <c r="D118" s="64"/>
      <c r="E118" s="144">
        <f>E116+E117</f>
        <v>94.699999999999989</v>
      </c>
      <c r="F118" s="145">
        <f>F116+F117</f>
        <v>880.42</v>
      </c>
      <c r="G118" s="145">
        <f t="shared" ref="G118:T118" si="27">G116+G117</f>
        <v>37.96</v>
      </c>
      <c r="H118" s="145">
        <f t="shared" si="27"/>
        <v>2685.4</v>
      </c>
      <c r="I118" s="145">
        <f t="shared" si="27"/>
        <v>7086.5</v>
      </c>
      <c r="J118" s="145">
        <f t="shared" si="27"/>
        <v>1678</v>
      </c>
      <c r="K118" s="145" t="s">
        <v>24</v>
      </c>
      <c r="L118" s="145">
        <f t="shared" si="27"/>
        <v>503.16299999999995</v>
      </c>
      <c r="M118" s="145">
        <f t="shared" si="27"/>
        <v>3542.2</v>
      </c>
      <c r="N118" s="145">
        <f t="shared" si="27"/>
        <v>971.69999999999993</v>
      </c>
      <c r="O118" s="145">
        <f t="shared" si="27"/>
        <v>33366.5</v>
      </c>
      <c r="P118" s="145">
        <f t="shared" si="27"/>
        <v>1574.82</v>
      </c>
      <c r="Q118" s="145">
        <f t="shared" si="27"/>
        <v>367.65100000000001</v>
      </c>
      <c r="R118" s="145">
        <f t="shared" si="27"/>
        <v>8400.2999999999993</v>
      </c>
      <c r="S118" s="145">
        <f t="shared" si="27"/>
        <v>403.45</v>
      </c>
      <c r="T118" s="145">
        <f t="shared" si="27"/>
        <v>5284</v>
      </c>
    </row>
    <row r="119" spans="1:20" x14ac:dyDescent="0.25">
      <c r="C119" s="19"/>
      <c r="D119" s="64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8"/>
    </row>
    <row r="120" spans="1:20" ht="15.75" thickBot="1" x14ac:dyDescent="0.3">
      <c r="A120" s="10" t="s">
        <v>66</v>
      </c>
      <c r="C120" s="19"/>
      <c r="D120" s="64"/>
      <c r="E120" s="65"/>
      <c r="F120" s="66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8"/>
    </row>
    <row r="121" spans="1:20" ht="15.75" thickBot="1" x14ac:dyDescent="0.3">
      <c r="A121" s="117" t="s">
        <v>67</v>
      </c>
      <c r="B121" s="117">
        <v>14</v>
      </c>
      <c r="C121" s="118">
        <f>B121/B$46</f>
        <v>8.5044344551087354E-3</v>
      </c>
      <c r="D121" s="122">
        <v>14</v>
      </c>
      <c r="E121" s="138">
        <v>8.5044344551087354E-3</v>
      </c>
      <c r="F121" s="147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9"/>
    </row>
    <row r="122" spans="1:20" x14ac:dyDescent="0.25">
      <c r="A122" s="117" t="s">
        <v>68</v>
      </c>
      <c r="B122" s="117">
        <v>1148</v>
      </c>
      <c r="C122" s="118">
        <f t="shared" ref="C122:C126" si="28">B122/B$46</f>
        <v>0.69736362531891627</v>
      </c>
      <c r="D122" s="126">
        <v>1148</v>
      </c>
      <c r="E122" s="150">
        <v>0.69736362531891627</v>
      </c>
      <c r="F122" s="121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3"/>
    </row>
    <row r="123" spans="1:20" x14ac:dyDescent="0.25">
      <c r="A123" s="117" t="s">
        <v>70</v>
      </c>
      <c r="B123" s="117">
        <v>50.7</v>
      </c>
      <c r="C123" s="118">
        <f t="shared" si="28"/>
        <v>3.079820191957235E-2</v>
      </c>
      <c r="D123" s="126">
        <v>50.7</v>
      </c>
      <c r="E123" s="150">
        <v>3.079820191957235E-2</v>
      </c>
      <c r="F123" s="125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7"/>
    </row>
    <row r="124" spans="1:20" x14ac:dyDescent="0.25">
      <c r="A124" s="31" t="s">
        <v>71</v>
      </c>
      <c r="B124" s="31">
        <v>63.5</v>
      </c>
      <c r="C124" s="32">
        <f t="shared" si="28"/>
        <v>3.8573684849957476E-2</v>
      </c>
      <c r="D124" s="36">
        <v>63.5</v>
      </c>
      <c r="E124" s="73">
        <v>3.8573684849957476E-2</v>
      </c>
      <c r="F124" s="128">
        <f>0.0386*1000*F43</f>
        <v>146.68</v>
      </c>
      <c r="G124" s="128">
        <f t="shared" ref="G124:T124" si="29">0.0386*1000*G43</f>
        <v>7.7200000000000006</v>
      </c>
      <c r="H124" s="128">
        <f t="shared" si="29"/>
        <v>652.33999999999992</v>
      </c>
      <c r="I124" s="128">
        <f t="shared" si="29"/>
        <v>2200.2000000000003</v>
      </c>
      <c r="J124" s="128">
        <f t="shared" si="29"/>
        <v>463.20000000000005</v>
      </c>
      <c r="K124" s="128">
        <f t="shared" si="29"/>
        <v>0.38600000000000001</v>
      </c>
      <c r="L124" s="128">
        <f t="shared" si="29"/>
        <v>81.06</v>
      </c>
      <c r="M124" s="128">
        <f t="shared" si="29"/>
        <v>926.40000000000009</v>
      </c>
      <c r="N124" s="128">
        <f t="shared" si="29"/>
        <v>231.60000000000002</v>
      </c>
      <c r="O124" s="128">
        <f t="shared" si="29"/>
        <v>1698.4</v>
      </c>
      <c r="P124" s="128">
        <f t="shared" si="29"/>
        <v>470.92</v>
      </c>
      <c r="Q124" s="128">
        <f t="shared" si="29"/>
        <v>115.02800000000001</v>
      </c>
      <c r="R124" s="128">
        <f t="shared" si="29"/>
        <v>2393.2000000000003</v>
      </c>
      <c r="S124" s="128">
        <f t="shared" si="29"/>
        <v>96.5</v>
      </c>
      <c r="T124" s="128">
        <f t="shared" si="29"/>
        <v>1930</v>
      </c>
    </row>
    <row r="125" spans="1:20" x14ac:dyDescent="0.25">
      <c r="A125" s="38" t="s">
        <v>72</v>
      </c>
      <c r="B125" s="38">
        <v>30</v>
      </c>
      <c r="C125" s="39">
        <f t="shared" si="28"/>
        <v>1.8223788118090146E-2</v>
      </c>
      <c r="D125" s="57">
        <v>30</v>
      </c>
      <c r="E125" s="72">
        <v>1.8223788118090146E-2</v>
      </c>
      <c r="F125" s="129">
        <f>0.0182*1000*F44</f>
        <v>83.719999999999985</v>
      </c>
      <c r="G125" s="129">
        <f t="shared" ref="G125:T125" si="30">0.0182*1000*G44</f>
        <v>3.2759999999999998</v>
      </c>
      <c r="H125" s="129">
        <f t="shared" si="30"/>
        <v>422.23999999999995</v>
      </c>
      <c r="I125" s="129">
        <f t="shared" si="30"/>
        <v>1146.5999999999999</v>
      </c>
      <c r="J125" s="129">
        <f t="shared" si="30"/>
        <v>218.39999999999998</v>
      </c>
      <c r="K125" s="129">
        <f t="shared" si="30"/>
        <v>0.182</v>
      </c>
      <c r="L125" s="129">
        <f t="shared" si="30"/>
        <v>43.134</v>
      </c>
      <c r="M125" s="129">
        <f t="shared" si="30"/>
        <v>400.4</v>
      </c>
      <c r="N125" s="129">
        <f t="shared" si="30"/>
        <v>109.19999999999999</v>
      </c>
      <c r="O125" s="129">
        <f t="shared" si="30"/>
        <v>1019.1999999999999</v>
      </c>
      <c r="P125" s="129">
        <f t="shared" si="30"/>
        <v>260.26</v>
      </c>
      <c r="Q125" s="129">
        <f t="shared" si="30"/>
        <v>65.884</v>
      </c>
      <c r="R125" s="129">
        <f t="shared" si="30"/>
        <v>1310.3999999999999</v>
      </c>
      <c r="S125" s="129">
        <f t="shared" si="30"/>
        <v>45.5</v>
      </c>
      <c r="T125" s="129">
        <f t="shared" si="30"/>
        <v>910</v>
      </c>
    </row>
    <row r="126" spans="1:20" x14ac:dyDescent="0.25">
      <c r="A126" s="38" t="s">
        <v>74</v>
      </c>
      <c r="B126" s="38">
        <v>340</v>
      </c>
      <c r="C126" s="39">
        <f t="shared" si="28"/>
        <v>0.20653626533835501</v>
      </c>
      <c r="D126" s="57">
        <v>340</v>
      </c>
      <c r="E126" s="72">
        <v>0.20653626533835501</v>
      </c>
      <c r="F126" s="129">
        <f>0.2065*1000*F45</f>
        <v>2808.4</v>
      </c>
      <c r="G126" s="129">
        <f t="shared" ref="G126:T126" si="31">0.2065*1000*G45</f>
        <v>123.89999999999999</v>
      </c>
      <c r="H126" s="129">
        <f t="shared" si="31"/>
        <v>6360.2</v>
      </c>
      <c r="I126" s="129">
        <f t="shared" si="31"/>
        <v>18791.5</v>
      </c>
      <c r="J126" s="129">
        <f t="shared" si="31"/>
        <v>5369</v>
      </c>
      <c r="K126" s="129">
        <f t="shared" si="31"/>
        <v>8.26</v>
      </c>
      <c r="L126" s="129">
        <f t="shared" si="31"/>
        <v>1086.19</v>
      </c>
      <c r="M126" s="129">
        <f t="shared" si="31"/>
        <v>13216</v>
      </c>
      <c r="N126" s="129">
        <f t="shared" si="31"/>
        <v>2478</v>
      </c>
      <c r="O126" s="129">
        <f t="shared" si="31"/>
        <v>74340</v>
      </c>
      <c r="P126" s="129">
        <f t="shared" si="31"/>
        <v>3551.7999999999997</v>
      </c>
      <c r="Q126" s="129">
        <f t="shared" si="31"/>
        <v>875.56000000000006</v>
      </c>
      <c r="R126" s="129">
        <f t="shared" si="31"/>
        <v>28910</v>
      </c>
      <c r="S126" s="129">
        <f t="shared" si="31"/>
        <v>722.75</v>
      </c>
      <c r="T126" s="129">
        <f t="shared" si="31"/>
        <v>39235</v>
      </c>
    </row>
    <row r="127" spans="1:20" ht="15.75" thickBot="1" x14ac:dyDescent="0.3">
      <c r="A127" s="10" t="s">
        <v>38</v>
      </c>
      <c r="B127">
        <f>SUM(B121:B126)</f>
        <v>1646.2</v>
      </c>
      <c r="C127" s="41">
        <f>SUM(C121:C126)</f>
        <v>1</v>
      </c>
      <c r="D127" s="59">
        <v>1646.2</v>
      </c>
      <c r="E127" s="60">
        <f>SUM(E121:E126)</f>
        <v>1</v>
      </c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52"/>
    </row>
    <row r="128" spans="1:20" ht="24" x14ac:dyDescent="0.25">
      <c r="A128" s="10"/>
      <c r="C128" s="41"/>
      <c r="D128" s="64"/>
      <c r="E128" s="65" t="s">
        <v>116</v>
      </c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4"/>
    </row>
    <row r="129" spans="1:20" x14ac:dyDescent="0.25">
      <c r="A129" s="131" t="s">
        <v>126</v>
      </c>
      <c r="B129" s="31"/>
      <c r="C129" s="133"/>
      <c r="D129" s="142"/>
      <c r="E129" s="143">
        <v>38.6</v>
      </c>
      <c r="F129" s="155">
        <v>146.68</v>
      </c>
      <c r="G129" s="155">
        <v>7.7200000000000006</v>
      </c>
      <c r="H129" s="155">
        <v>652.33999999999992</v>
      </c>
      <c r="I129" s="155">
        <v>2200.2000000000003</v>
      </c>
      <c r="J129" s="155">
        <v>463.20000000000005</v>
      </c>
      <c r="K129" s="155">
        <v>0.38600000000000001</v>
      </c>
      <c r="L129" s="155">
        <v>81.06</v>
      </c>
      <c r="M129" s="155">
        <v>926.40000000000009</v>
      </c>
      <c r="N129" s="155">
        <v>231.60000000000002</v>
      </c>
      <c r="O129" s="155">
        <v>1698.4</v>
      </c>
      <c r="P129" s="155">
        <v>470.92</v>
      </c>
      <c r="Q129" s="155">
        <v>115.02800000000001</v>
      </c>
      <c r="R129" s="155">
        <v>2393.2000000000003</v>
      </c>
      <c r="S129" s="155">
        <v>96.5</v>
      </c>
      <c r="T129" s="156">
        <v>1930</v>
      </c>
    </row>
    <row r="130" spans="1:20" x14ac:dyDescent="0.25">
      <c r="A130" s="47" t="s">
        <v>127</v>
      </c>
      <c r="C130" s="41"/>
      <c r="D130" s="64"/>
      <c r="E130" s="144">
        <v>224.7</v>
      </c>
      <c r="F130" s="153">
        <f>F125+F126</f>
        <v>2892.12</v>
      </c>
      <c r="G130" s="153">
        <f t="shared" ref="G130:T130" si="32">G125+G126</f>
        <v>127.17599999999999</v>
      </c>
      <c r="H130" s="153">
        <f t="shared" si="32"/>
        <v>6782.44</v>
      </c>
      <c r="I130" s="153">
        <f t="shared" si="32"/>
        <v>19938.099999999999</v>
      </c>
      <c r="J130" s="153">
        <f t="shared" si="32"/>
        <v>5587.4</v>
      </c>
      <c r="K130" s="153">
        <f t="shared" si="32"/>
        <v>8.4420000000000002</v>
      </c>
      <c r="L130" s="153">
        <f t="shared" si="32"/>
        <v>1129.3240000000001</v>
      </c>
      <c r="M130" s="153">
        <f t="shared" si="32"/>
        <v>13616.4</v>
      </c>
      <c r="N130" s="153">
        <f t="shared" si="32"/>
        <v>2587.1999999999998</v>
      </c>
      <c r="O130" s="153">
        <f t="shared" si="32"/>
        <v>75359.199999999997</v>
      </c>
      <c r="P130" s="153">
        <f t="shared" si="32"/>
        <v>3812.0599999999995</v>
      </c>
      <c r="Q130" s="153">
        <f t="shared" si="32"/>
        <v>941.44400000000007</v>
      </c>
      <c r="R130" s="153">
        <f t="shared" si="32"/>
        <v>30220.400000000001</v>
      </c>
      <c r="S130" s="153">
        <f t="shared" si="32"/>
        <v>768.25</v>
      </c>
      <c r="T130" s="153">
        <f t="shared" si="32"/>
        <v>40145</v>
      </c>
    </row>
    <row r="131" spans="1:20" x14ac:dyDescent="0.25">
      <c r="A131" s="47" t="s">
        <v>128</v>
      </c>
      <c r="C131" s="41"/>
      <c r="D131" s="64"/>
      <c r="E131" s="144">
        <f>E129+E130</f>
        <v>263.3</v>
      </c>
      <c r="F131" s="153">
        <f>F129+F130</f>
        <v>3038.7999999999997</v>
      </c>
      <c r="G131" s="153">
        <f t="shared" ref="G131:T131" si="33">G129+G130</f>
        <v>134.89599999999999</v>
      </c>
      <c r="H131" s="153">
        <f t="shared" si="33"/>
        <v>7434.78</v>
      </c>
      <c r="I131" s="153">
        <f t="shared" si="33"/>
        <v>22138.3</v>
      </c>
      <c r="J131" s="153">
        <f t="shared" si="33"/>
        <v>6050.5999999999995</v>
      </c>
      <c r="K131" s="153">
        <f t="shared" si="33"/>
        <v>8.8279999999999994</v>
      </c>
      <c r="L131" s="153">
        <f t="shared" si="33"/>
        <v>1210.384</v>
      </c>
      <c r="M131" s="153">
        <f t="shared" si="33"/>
        <v>14542.8</v>
      </c>
      <c r="N131" s="153">
        <f t="shared" si="33"/>
        <v>2818.7999999999997</v>
      </c>
      <c r="O131" s="153">
        <f t="shared" si="33"/>
        <v>77057.599999999991</v>
      </c>
      <c r="P131" s="153">
        <f t="shared" si="33"/>
        <v>4282.9799999999996</v>
      </c>
      <c r="Q131" s="153">
        <f t="shared" si="33"/>
        <v>1056.472</v>
      </c>
      <c r="R131" s="153">
        <f t="shared" si="33"/>
        <v>32613.600000000002</v>
      </c>
      <c r="S131" s="153">
        <f t="shared" si="33"/>
        <v>864.75</v>
      </c>
      <c r="T131" s="153">
        <f t="shared" si="33"/>
        <v>42075</v>
      </c>
    </row>
    <row r="132" spans="1:20" x14ac:dyDescent="0.25">
      <c r="C132" s="19"/>
      <c r="D132" s="64"/>
      <c r="E132" s="65"/>
      <c r="F132" s="74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</row>
    <row r="133" spans="1:20" ht="15.75" thickBot="1" x14ac:dyDescent="0.3">
      <c r="A133" s="157" t="s">
        <v>77</v>
      </c>
      <c r="B133" s="117"/>
      <c r="C133" s="158"/>
      <c r="D133" s="148"/>
      <c r="E133" s="159"/>
      <c r="F133" s="160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2"/>
    </row>
    <row r="134" spans="1:20" x14ac:dyDescent="0.25">
      <c r="A134" s="117" t="s">
        <v>78</v>
      </c>
      <c r="B134" s="117">
        <v>3.4</v>
      </c>
      <c r="C134" s="118">
        <f>B134/B$56</f>
        <v>1.6549844236760124E-3</v>
      </c>
      <c r="D134" s="119">
        <v>3.4</v>
      </c>
      <c r="E134" s="163">
        <v>1.6549844236760124E-3</v>
      </c>
      <c r="F134" s="121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3"/>
    </row>
    <row r="135" spans="1:20" x14ac:dyDescent="0.25">
      <c r="A135" s="117" t="s">
        <v>81</v>
      </c>
      <c r="B135" s="117">
        <v>1108</v>
      </c>
      <c r="C135" s="118">
        <f t="shared" ref="C135:C138" si="34">B135/B$56</f>
        <v>0.53933021806853576</v>
      </c>
      <c r="D135" s="124">
        <v>1108</v>
      </c>
      <c r="E135" s="164">
        <v>0.53933021806853576</v>
      </c>
      <c r="F135" s="125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7"/>
    </row>
    <row r="136" spans="1:20" x14ac:dyDescent="0.25">
      <c r="A136" s="31" t="s">
        <v>83</v>
      </c>
      <c r="B136" s="31">
        <v>547</v>
      </c>
      <c r="C136" s="32">
        <f t="shared" si="34"/>
        <v>0.26625778816199375</v>
      </c>
      <c r="D136" s="33">
        <v>547</v>
      </c>
      <c r="E136" s="80">
        <v>0.26625778816199375</v>
      </c>
      <c r="F136" s="128">
        <f>0.2663*1000*F52</f>
        <v>3568.4199999999996</v>
      </c>
      <c r="G136" s="128">
        <f>0.2663*1000*G52</f>
        <v>42.607999999999997</v>
      </c>
      <c r="H136" s="128">
        <f>0.2663*1000*H52</f>
        <v>639.11999999999989</v>
      </c>
      <c r="I136" s="128">
        <f>0.2663*1000*I52</f>
        <v>74297.699999999983</v>
      </c>
      <c r="J136" s="128">
        <f>0.2663*1000*J52</f>
        <v>2662.9999999999995</v>
      </c>
      <c r="K136" s="128" t="s">
        <v>24</v>
      </c>
      <c r="L136" s="128">
        <f t="shared" ref="L136:T136" si="35">0.2663*1000*L52</f>
        <v>103.85699999999999</v>
      </c>
      <c r="M136" s="128">
        <f t="shared" si="35"/>
        <v>3195.5999999999995</v>
      </c>
      <c r="N136" s="128">
        <f t="shared" si="35"/>
        <v>1331.4999999999998</v>
      </c>
      <c r="O136" s="128">
        <f t="shared" si="35"/>
        <v>11717.199999999997</v>
      </c>
      <c r="P136" s="128">
        <f t="shared" si="35"/>
        <v>21090.959999999995</v>
      </c>
      <c r="Q136" s="128">
        <f t="shared" si="35"/>
        <v>3808.0899999999997</v>
      </c>
      <c r="R136" s="128">
        <f t="shared" si="35"/>
        <v>16776.899999999998</v>
      </c>
      <c r="S136" s="128">
        <f t="shared" si="35"/>
        <v>1464.6499999999996</v>
      </c>
      <c r="T136" s="128">
        <f t="shared" si="35"/>
        <v>3994.4999999999991</v>
      </c>
    </row>
    <row r="137" spans="1:20" x14ac:dyDescent="0.25">
      <c r="A137" s="38" t="s">
        <v>85</v>
      </c>
      <c r="B137" s="38">
        <v>56</v>
      </c>
      <c r="C137" s="39">
        <f t="shared" si="34"/>
        <v>2.7258566978193146E-2</v>
      </c>
      <c r="D137" s="27">
        <v>56</v>
      </c>
      <c r="E137" s="79">
        <v>2.7258566978193146E-2</v>
      </c>
      <c r="F137" s="129">
        <f>0.0273*1000*F53</f>
        <v>2074.8000000000002</v>
      </c>
      <c r="G137" s="129">
        <f>0.0273*1000*G53</f>
        <v>5.4600000000000009</v>
      </c>
      <c r="H137" s="129">
        <f>0.0273*1000*H53</f>
        <v>73.710000000000008</v>
      </c>
      <c r="I137" s="129">
        <f>0.0273*1000*I53</f>
        <v>6633.9000000000005</v>
      </c>
      <c r="J137" s="129">
        <f>0.0273*1000*J53</f>
        <v>273</v>
      </c>
      <c r="K137" s="129" t="s">
        <v>24</v>
      </c>
      <c r="L137" s="129">
        <f t="shared" ref="L137:T137" si="36">0.0273*1000*L53</f>
        <v>31.940999999999999</v>
      </c>
      <c r="M137" s="129">
        <f t="shared" si="36"/>
        <v>327.60000000000002</v>
      </c>
      <c r="N137" s="129">
        <f t="shared" si="36"/>
        <v>191.1</v>
      </c>
      <c r="O137" s="129">
        <f t="shared" si="36"/>
        <v>1856.4</v>
      </c>
      <c r="P137" s="129">
        <f t="shared" si="36"/>
        <v>1466.0100000000002</v>
      </c>
      <c r="Q137" s="129">
        <f t="shared" si="36"/>
        <v>357.63</v>
      </c>
      <c r="R137" s="129">
        <f t="shared" si="36"/>
        <v>2538.9</v>
      </c>
      <c r="S137" s="129">
        <f t="shared" si="36"/>
        <v>136.5</v>
      </c>
      <c r="T137" s="129">
        <f t="shared" si="36"/>
        <v>819</v>
      </c>
    </row>
    <row r="138" spans="1:20" x14ac:dyDescent="0.25">
      <c r="A138" s="38" t="s">
        <v>87</v>
      </c>
      <c r="B138" s="38">
        <v>340</v>
      </c>
      <c r="C138" s="39">
        <f t="shared" si="34"/>
        <v>0.16549844236760125</v>
      </c>
      <c r="D138" s="27">
        <v>340</v>
      </c>
      <c r="E138" s="79">
        <v>0.16549844236760125</v>
      </c>
      <c r="F138" s="129">
        <f>0.1655*1000*F54</f>
        <v>430.3</v>
      </c>
      <c r="G138" s="129">
        <f>0.1655*1000*G54</f>
        <v>36.410000000000004</v>
      </c>
      <c r="H138" s="129">
        <f>0.1655*1000*H54</f>
        <v>562.69999999999993</v>
      </c>
      <c r="I138" s="129">
        <f>0.1655*1000*I54</f>
        <v>28466</v>
      </c>
      <c r="J138" s="129">
        <f>0.1655*1000*J54</f>
        <v>3310</v>
      </c>
      <c r="K138" s="129" t="s">
        <v>24</v>
      </c>
      <c r="L138" s="129">
        <f t="shared" ref="L138:T138" si="37">0.1655*1000*L54</f>
        <v>812.60500000000002</v>
      </c>
      <c r="M138" s="129">
        <f t="shared" si="37"/>
        <v>2979</v>
      </c>
      <c r="N138" s="129">
        <f t="shared" si="37"/>
        <v>1489.5</v>
      </c>
      <c r="O138" s="129">
        <f t="shared" si="37"/>
        <v>76957.5</v>
      </c>
      <c r="P138" s="129">
        <f t="shared" si="37"/>
        <v>3574.8</v>
      </c>
      <c r="Q138" s="129">
        <f t="shared" si="37"/>
        <v>910.25</v>
      </c>
      <c r="R138" s="129">
        <f t="shared" si="37"/>
        <v>54284</v>
      </c>
      <c r="S138" s="129">
        <f t="shared" si="37"/>
        <v>579.25</v>
      </c>
      <c r="T138" s="129">
        <f t="shared" si="37"/>
        <v>7447.5</v>
      </c>
    </row>
    <row r="139" spans="1:20" x14ac:dyDescent="0.25">
      <c r="A139" t="s">
        <v>88</v>
      </c>
      <c r="C139" s="19"/>
      <c r="D139" s="27"/>
      <c r="E139" s="7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52"/>
    </row>
    <row r="140" spans="1:20" ht="15.75" thickBot="1" x14ac:dyDescent="0.3">
      <c r="A140" s="10" t="s">
        <v>38</v>
      </c>
      <c r="B140">
        <f>SUM(B134:B139)</f>
        <v>2054.4</v>
      </c>
      <c r="C140" s="41">
        <f>SUM(C134:C138)</f>
        <v>1</v>
      </c>
      <c r="D140" s="82">
        <f>SUM(D134:D139)</f>
        <v>2054.4</v>
      </c>
      <c r="E140" s="83">
        <f>SUM(E134:E138)</f>
        <v>1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6"/>
    </row>
    <row r="141" spans="1:20" ht="24" x14ac:dyDescent="0.25">
      <c r="A141" s="10"/>
      <c r="C141" s="41"/>
      <c r="D141" s="84"/>
      <c r="E141" s="65" t="s">
        <v>116</v>
      </c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67"/>
    </row>
    <row r="142" spans="1:20" x14ac:dyDescent="0.25">
      <c r="A142" s="131" t="s">
        <v>129</v>
      </c>
      <c r="B142" s="31"/>
      <c r="C142" s="133"/>
      <c r="D142" s="168"/>
      <c r="E142" s="169">
        <v>266.3</v>
      </c>
      <c r="F142" s="128">
        <v>3568.4199999999996</v>
      </c>
      <c r="G142" s="128">
        <v>42.607999999999997</v>
      </c>
      <c r="H142" s="128">
        <v>639.11999999999989</v>
      </c>
      <c r="I142" s="128">
        <v>74297.699999999983</v>
      </c>
      <c r="J142" s="128">
        <v>2662.9999999999995</v>
      </c>
      <c r="K142" s="128" t="s">
        <v>24</v>
      </c>
      <c r="L142" s="128">
        <v>103.85699999999999</v>
      </c>
      <c r="M142" s="128">
        <v>3195.5999999999995</v>
      </c>
      <c r="N142" s="128">
        <v>1331.4999999999998</v>
      </c>
      <c r="O142" s="128">
        <v>11717.199999999997</v>
      </c>
      <c r="P142" s="128">
        <v>21090.959999999995</v>
      </c>
      <c r="Q142" s="128">
        <v>3808.0899999999997</v>
      </c>
      <c r="R142" s="128">
        <v>16776.899999999998</v>
      </c>
      <c r="S142" s="128">
        <v>1464.6499999999996</v>
      </c>
      <c r="T142" s="128">
        <v>3994.4999999999991</v>
      </c>
    </row>
    <row r="143" spans="1:20" x14ac:dyDescent="0.25">
      <c r="A143" s="47" t="s">
        <v>130</v>
      </c>
      <c r="C143" s="41"/>
      <c r="D143" s="84"/>
      <c r="E143" s="170">
        <v>192.8</v>
      </c>
      <c r="F143" s="137">
        <f>F137+F138</f>
        <v>2505.1000000000004</v>
      </c>
      <c r="G143" s="137">
        <f>G137+G138</f>
        <v>41.870000000000005</v>
      </c>
      <c r="H143" s="137">
        <f>H137+H138</f>
        <v>636.41</v>
      </c>
      <c r="I143" s="137">
        <f>I137+I138</f>
        <v>35099.9</v>
      </c>
      <c r="J143" s="137">
        <f>J137+J138</f>
        <v>3583</v>
      </c>
      <c r="K143" s="137" t="s">
        <v>24</v>
      </c>
      <c r="L143" s="137">
        <f t="shared" ref="L143:T143" si="38">L137+L138</f>
        <v>844.54600000000005</v>
      </c>
      <c r="M143" s="137">
        <f t="shared" si="38"/>
        <v>3306.6</v>
      </c>
      <c r="N143" s="137">
        <f t="shared" si="38"/>
        <v>1680.6</v>
      </c>
      <c r="O143" s="137">
        <f t="shared" si="38"/>
        <v>78813.899999999994</v>
      </c>
      <c r="P143" s="137">
        <f t="shared" si="38"/>
        <v>5040.8100000000004</v>
      </c>
      <c r="Q143" s="137">
        <f t="shared" si="38"/>
        <v>1267.8800000000001</v>
      </c>
      <c r="R143" s="137">
        <f t="shared" si="38"/>
        <v>56822.9</v>
      </c>
      <c r="S143" s="137">
        <f t="shared" si="38"/>
        <v>715.75</v>
      </c>
      <c r="T143" s="137">
        <f t="shared" si="38"/>
        <v>8266.5</v>
      </c>
    </row>
    <row r="144" spans="1:20" x14ac:dyDescent="0.25">
      <c r="A144" s="47" t="s">
        <v>131</v>
      </c>
      <c r="C144" s="41"/>
      <c r="D144" s="84"/>
      <c r="E144" s="170">
        <f>E142+E143</f>
        <v>459.1</v>
      </c>
      <c r="F144" s="137">
        <f>F142+F143</f>
        <v>6073.52</v>
      </c>
      <c r="G144" s="137">
        <f t="shared" ref="G144:T144" si="39">G142+G143</f>
        <v>84.478000000000009</v>
      </c>
      <c r="H144" s="137">
        <f t="shared" si="39"/>
        <v>1275.5299999999997</v>
      </c>
      <c r="I144" s="137">
        <f t="shared" si="39"/>
        <v>109397.59999999998</v>
      </c>
      <c r="J144" s="137">
        <f t="shared" si="39"/>
        <v>6246</v>
      </c>
      <c r="K144" s="137" t="s">
        <v>24</v>
      </c>
      <c r="L144" s="137">
        <f t="shared" si="39"/>
        <v>948.40300000000002</v>
      </c>
      <c r="M144" s="137">
        <f t="shared" si="39"/>
        <v>6502.1999999999989</v>
      </c>
      <c r="N144" s="137">
        <f t="shared" si="39"/>
        <v>3012.0999999999995</v>
      </c>
      <c r="O144" s="137">
        <f t="shared" si="39"/>
        <v>90531.099999999991</v>
      </c>
      <c r="P144" s="137">
        <f t="shared" si="39"/>
        <v>26131.769999999997</v>
      </c>
      <c r="Q144" s="137">
        <f t="shared" si="39"/>
        <v>5075.9699999999993</v>
      </c>
      <c r="R144" s="137">
        <f t="shared" si="39"/>
        <v>73599.8</v>
      </c>
      <c r="S144" s="137">
        <f t="shared" si="39"/>
        <v>2180.3999999999996</v>
      </c>
      <c r="T144" s="137">
        <f t="shared" si="39"/>
        <v>12261</v>
      </c>
    </row>
    <row r="145" spans="1:20" x14ac:dyDescent="0.25">
      <c r="A145" s="47"/>
      <c r="C145" s="41"/>
      <c r="D145" s="84"/>
      <c r="E145" s="85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67"/>
    </row>
    <row r="146" spans="1:20" x14ac:dyDescent="0.25">
      <c r="A146" s="87"/>
      <c r="B146" s="87"/>
      <c r="C146" s="88"/>
      <c r="D146" s="89"/>
      <c r="E146" s="90"/>
      <c r="F146" s="91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3"/>
    </row>
    <row r="147" spans="1:20" x14ac:dyDescent="0.25">
      <c r="A147" t="s">
        <v>90</v>
      </c>
      <c r="C147" s="19"/>
      <c r="D147" s="94">
        <f>D140+D127+D114+D101+D87</f>
        <v>9239.7000000000007</v>
      </c>
      <c r="E147" s="95"/>
      <c r="F147" s="4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1:20" ht="15.75" thickBot="1" x14ac:dyDescent="0.3">
      <c r="A148" s="157" t="s">
        <v>91</v>
      </c>
      <c r="B148" s="117"/>
      <c r="C148" s="158"/>
      <c r="D148" s="171"/>
      <c r="E148" s="159"/>
      <c r="F148" s="147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72"/>
    </row>
    <row r="149" spans="1:20" x14ac:dyDescent="0.25">
      <c r="A149" s="117" t="s">
        <v>96</v>
      </c>
      <c r="B149" s="173">
        <v>7.83</v>
      </c>
      <c r="C149" s="118">
        <f>B149/B$73</f>
        <v>3.2303312842939066E-2</v>
      </c>
      <c r="D149" s="122">
        <v>7.83</v>
      </c>
      <c r="E149" s="138">
        <v>3.2303312842939066E-2</v>
      </c>
      <c r="F149" s="121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3"/>
    </row>
    <row r="150" spans="1:20" x14ac:dyDescent="0.25">
      <c r="A150" s="117" t="s">
        <v>98</v>
      </c>
      <c r="B150" s="173">
        <v>77.11</v>
      </c>
      <c r="C150" s="118">
        <f t="shared" ref="C150:C153" si="40">B150/B$73</f>
        <v>0.31812368497050209</v>
      </c>
      <c r="D150" s="126">
        <v>77.11</v>
      </c>
      <c r="E150" s="150">
        <v>0.31812368497050209</v>
      </c>
      <c r="F150" s="125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7"/>
    </row>
    <row r="151" spans="1:20" x14ac:dyDescent="0.25">
      <c r="A151" s="31" t="s">
        <v>100</v>
      </c>
      <c r="B151" s="104">
        <v>89</v>
      </c>
      <c r="C151" s="32">
        <f t="shared" si="40"/>
        <v>0.36717686373200215</v>
      </c>
      <c r="D151" s="36">
        <v>89</v>
      </c>
      <c r="E151" s="73">
        <v>0.36717686373200215</v>
      </c>
      <c r="F151" s="128">
        <f>0.3672*1000*F70</f>
        <v>1028.1600000000001</v>
      </c>
      <c r="G151" s="128">
        <f>0.3672*1000*G70</f>
        <v>88.128000000000014</v>
      </c>
      <c r="H151" s="128">
        <f>0.3672*1000*H70</f>
        <v>1028.1600000000001</v>
      </c>
      <c r="I151" s="128">
        <f>0.3672*1000*I70</f>
        <v>160833.60000000001</v>
      </c>
      <c r="J151" s="128">
        <f>0.3672*1000*J70</f>
        <v>3672.0000000000005</v>
      </c>
      <c r="K151" s="128" t="s">
        <v>24</v>
      </c>
      <c r="L151" s="128">
        <f t="shared" ref="L151:T151" si="41">0.3672*1000*L70</f>
        <v>124.84800000000003</v>
      </c>
      <c r="M151" s="128">
        <f t="shared" si="41"/>
        <v>2937.6000000000004</v>
      </c>
      <c r="N151" s="128">
        <f t="shared" si="41"/>
        <v>1836.0000000000002</v>
      </c>
      <c r="O151" s="128">
        <f t="shared" si="41"/>
        <v>24969.600000000002</v>
      </c>
      <c r="P151" s="128">
        <f t="shared" si="41"/>
        <v>50306.400000000009</v>
      </c>
      <c r="Q151" s="128">
        <f t="shared" si="41"/>
        <v>8959.68</v>
      </c>
      <c r="R151" s="128">
        <f t="shared" si="41"/>
        <v>31946.400000000005</v>
      </c>
      <c r="S151" s="128">
        <f t="shared" si="41"/>
        <v>2019.6000000000004</v>
      </c>
      <c r="T151" s="128">
        <f t="shared" si="41"/>
        <v>5508.0000000000009</v>
      </c>
    </row>
    <row r="152" spans="1:20" x14ac:dyDescent="0.25">
      <c r="A152" s="38" t="s">
        <v>101</v>
      </c>
      <c r="B152" s="105">
        <v>4.62</v>
      </c>
      <c r="C152" s="39">
        <f t="shared" si="40"/>
        <v>1.9060192252155619E-2</v>
      </c>
      <c r="D152" s="57">
        <v>4.62</v>
      </c>
      <c r="E152" s="72">
        <v>1.9060192252155619E-2</v>
      </c>
      <c r="F152" s="129" t="s">
        <v>80</v>
      </c>
      <c r="G152" s="129">
        <f>0.0191*1000*G71</f>
        <v>4.9659999999999993</v>
      </c>
      <c r="H152" s="129">
        <f>0.0191*1000*H71</f>
        <v>103.14</v>
      </c>
      <c r="I152" s="129">
        <f>0.0191*1000*I71</f>
        <v>8423.0999999999985</v>
      </c>
      <c r="J152" s="129">
        <f>0.0191*1000*J71</f>
        <v>420.19999999999993</v>
      </c>
      <c r="K152" s="129" t="s">
        <v>24</v>
      </c>
      <c r="L152" s="129">
        <f>0.0191*1000*L71</f>
        <v>12.796999999999999</v>
      </c>
      <c r="M152" s="129">
        <f>0.0191*1000*M71</f>
        <v>267.39999999999998</v>
      </c>
      <c r="N152" s="129" t="s">
        <v>24</v>
      </c>
      <c r="O152" s="129">
        <f t="shared" ref="O152:T152" si="42">0.0191*1000*O71</f>
        <v>1909.9999999999998</v>
      </c>
      <c r="P152" s="129">
        <f t="shared" si="42"/>
        <v>2100.9999999999995</v>
      </c>
      <c r="Q152" s="129">
        <f t="shared" si="42"/>
        <v>452.66999999999996</v>
      </c>
      <c r="R152" s="129">
        <f t="shared" si="42"/>
        <v>2330.1999999999998</v>
      </c>
      <c r="S152" s="129">
        <f t="shared" si="42"/>
        <v>95.499999999999986</v>
      </c>
      <c r="T152" s="129">
        <f t="shared" si="42"/>
        <v>572.99999999999989</v>
      </c>
    </row>
    <row r="153" spans="1:20" x14ac:dyDescent="0.25">
      <c r="A153" s="38" t="s">
        <v>102</v>
      </c>
      <c r="B153" s="105">
        <v>63.83</v>
      </c>
      <c r="C153" s="39">
        <f t="shared" si="40"/>
        <v>0.26333594620240108</v>
      </c>
      <c r="D153" s="57">
        <v>63.83</v>
      </c>
      <c r="E153" s="72">
        <v>0.26333594620240108</v>
      </c>
      <c r="F153" s="129">
        <f>0.2633*1000*F72</f>
        <v>11690.519999999997</v>
      </c>
      <c r="G153" s="129">
        <f>0.2633*1000*G72</f>
        <v>78.989999999999981</v>
      </c>
      <c r="H153" s="129">
        <f>0.2633*1000*H72</f>
        <v>1211.1799999999996</v>
      </c>
      <c r="I153" s="129">
        <f>0.2633*1000*I72</f>
        <v>81359.699999999983</v>
      </c>
      <c r="J153" s="129">
        <f>0.2633*1000*J72</f>
        <v>5265.9999999999991</v>
      </c>
      <c r="K153" s="129" t="s">
        <v>24</v>
      </c>
      <c r="L153" s="129">
        <f t="shared" ref="L153:T153" si="43">0.2633*1000*L72</f>
        <v>739.87299999999993</v>
      </c>
      <c r="M153" s="129">
        <f t="shared" si="43"/>
        <v>5265.9999999999991</v>
      </c>
      <c r="N153" s="129">
        <f t="shared" si="43"/>
        <v>2896.2999999999993</v>
      </c>
      <c r="O153" s="129">
        <f t="shared" si="43"/>
        <v>234073.69999999995</v>
      </c>
      <c r="P153" s="129">
        <f t="shared" si="43"/>
        <v>10005.399999999998</v>
      </c>
      <c r="Q153" s="129">
        <f t="shared" si="43"/>
        <v>2396.0299999999993</v>
      </c>
      <c r="R153" s="129">
        <f t="shared" si="43"/>
        <v>103213.59999999998</v>
      </c>
      <c r="S153" s="129">
        <f t="shared" si="43"/>
        <v>921.54999999999984</v>
      </c>
      <c r="T153" s="129">
        <f t="shared" si="43"/>
        <v>11848.499999999998</v>
      </c>
    </row>
    <row r="154" spans="1:20" x14ac:dyDescent="0.25">
      <c r="A154" s="10" t="s">
        <v>38</v>
      </c>
      <c r="B154" s="18">
        <f>SUM(B149:B153)</f>
        <v>242.39</v>
      </c>
      <c r="C154" s="41">
        <f>SUM(C149:C153)</f>
        <v>1</v>
      </c>
      <c r="D154" s="106">
        <v>242.39</v>
      </c>
      <c r="E154" s="95">
        <f>SUM(E149:E153)</f>
        <v>1</v>
      </c>
      <c r="F154" s="49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1"/>
    </row>
    <row r="155" spans="1:20" ht="24" x14ac:dyDescent="0.25">
      <c r="A155" s="10"/>
      <c r="C155" s="41"/>
      <c r="D155" s="84"/>
      <c r="E155" s="65" t="s">
        <v>116</v>
      </c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67"/>
    </row>
    <row r="156" spans="1:20" x14ac:dyDescent="0.25">
      <c r="A156" s="131" t="s">
        <v>132</v>
      </c>
      <c r="B156" s="31"/>
      <c r="C156" s="133"/>
      <c r="D156" s="168"/>
      <c r="E156" s="169">
        <v>367.2</v>
      </c>
      <c r="F156" s="128">
        <v>1028.1600000000001</v>
      </c>
      <c r="G156" s="128">
        <v>88.128000000000014</v>
      </c>
      <c r="H156" s="128">
        <v>1028.1600000000001</v>
      </c>
      <c r="I156" s="128">
        <v>160833.60000000001</v>
      </c>
      <c r="J156" s="128">
        <v>3672.0000000000005</v>
      </c>
      <c r="K156" s="128" t="s">
        <v>24</v>
      </c>
      <c r="L156" s="128">
        <v>124.84800000000003</v>
      </c>
      <c r="M156" s="128">
        <v>2937.6000000000004</v>
      </c>
      <c r="N156" s="128">
        <v>1836.0000000000002</v>
      </c>
      <c r="O156" s="128">
        <v>24969.600000000002</v>
      </c>
      <c r="P156" s="128">
        <v>50306.400000000009</v>
      </c>
      <c r="Q156" s="128">
        <v>8959.68</v>
      </c>
      <c r="R156" s="128">
        <v>31946.400000000005</v>
      </c>
      <c r="S156" s="128">
        <v>2019.6000000000004</v>
      </c>
      <c r="T156" s="128">
        <v>5508.0000000000009</v>
      </c>
    </row>
    <row r="157" spans="1:20" x14ac:dyDescent="0.25">
      <c r="A157" s="47" t="s">
        <v>133</v>
      </c>
      <c r="C157" s="41"/>
      <c r="D157" s="84"/>
      <c r="E157" s="170">
        <v>282.39999999999998</v>
      </c>
      <c r="F157" s="137">
        <v>11691</v>
      </c>
      <c r="G157" s="137">
        <f t="shared" ref="G157:T157" si="44">G152+G153</f>
        <v>83.955999999999975</v>
      </c>
      <c r="H157" s="137">
        <f t="shared" si="44"/>
        <v>1314.3199999999997</v>
      </c>
      <c r="I157" s="137">
        <f t="shared" si="44"/>
        <v>89782.799999999988</v>
      </c>
      <c r="J157" s="137">
        <f t="shared" si="44"/>
        <v>5686.1999999999989</v>
      </c>
      <c r="K157" s="137" t="s">
        <v>24</v>
      </c>
      <c r="L157" s="137">
        <f t="shared" si="44"/>
        <v>752.67</v>
      </c>
      <c r="M157" s="137">
        <f t="shared" si="44"/>
        <v>5533.3999999999987</v>
      </c>
      <c r="N157" s="137">
        <v>2896</v>
      </c>
      <c r="O157" s="137">
        <f t="shared" si="44"/>
        <v>235983.69999999995</v>
      </c>
      <c r="P157" s="137">
        <f t="shared" si="44"/>
        <v>12106.399999999998</v>
      </c>
      <c r="Q157" s="137">
        <f t="shared" si="44"/>
        <v>2848.6999999999994</v>
      </c>
      <c r="R157" s="137">
        <f t="shared" si="44"/>
        <v>105543.79999999997</v>
      </c>
      <c r="S157" s="137">
        <f t="shared" si="44"/>
        <v>1017.0499999999998</v>
      </c>
      <c r="T157" s="137">
        <f t="shared" si="44"/>
        <v>12421.499999999998</v>
      </c>
    </row>
    <row r="158" spans="1:20" x14ac:dyDescent="0.25">
      <c r="A158" s="47" t="s">
        <v>134</v>
      </c>
      <c r="C158" s="41"/>
      <c r="D158" s="174"/>
      <c r="E158" s="175">
        <f>E156+E157</f>
        <v>649.59999999999991</v>
      </c>
      <c r="F158" s="176">
        <f>F156+F157</f>
        <v>12719.16</v>
      </c>
      <c r="G158" s="176">
        <f t="shared" ref="G158:T158" si="45">G156+G157</f>
        <v>172.084</v>
      </c>
      <c r="H158" s="176">
        <f t="shared" si="45"/>
        <v>2342.4799999999996</v>
      </c>
      <c r="I158" s="176">
        <f t="shared" si="45"/>
        <v>250616.4</v>
      </c>
      <c r="J158" s="176">
        <f t="shared" si="45"/>
        <v>9358.1999999999989</v>
      </c>
      <c r="K158" s="176" t="s">
        <v>24</v>
      </c>
      <c r="L158" s="176">
        <f t="shared" si="45"/>
        <v>877.51800000000003</v>
      </c>
      <c r="M158" s="176">
        <f t="shared" si="45"/>
        <v>8471</v>
      </c>
      <c r="N158" s="176">
        <f t="shared" si="45"/>
        <v>4732</v>
      </c>
      <c r="O158" s="176">
        <f t="shared" si="45"/>
        <v>260953.29999999996</v>
      </c>
      <c r="P158" s="176">
        <f t="shared" si="45"/>
        <v>62412.800000000003</v>
      </c>
      <c r="Q158" s="176">
        <f t="shared" si="45"/>
        <v>11808.38</v>
      </c>
      <c r="R158" s="176">
        <f t="shared" si="45"/>
        <v>137490.19999999998</v>
      </c>
      <c r="S158" s="176">
        <f t="shared" si="45"/>
        <v>3036.65</v>
      </c>
      <c r="T158" s="176">
        <f t="shared" si="45"/>
        <v>17929.5</v>
      </c>
    </row>
  </sheetData>
  <mergeCells count="23">
    <mergeCell ref="L77:L78"/>
    <mergeCell ref="M77:M78"/>
    <mergeCell ref="N77:N78"/>
    <mergeCell ref="P77:P78"/>
    <mergeCell ref="T77:T78"/>
    <mergeCell ref="F77:F78"/>
    <mergeCell ref="G77:G78"/>
    <mergeCell ref="H77:H78"/>
    <mergeCell ref="I77:I78"/>
    <mergeCell ref="J77:J78"/>
    <mergeCell ref="K77:K78"/>
    <mergeCell ref="L2:L3"/>
    <mergeCell ref="M2:M3"/>
    <mergeCell ref="N2:N3"/>
    <mergeCell ref="P2:P3"/>
    <mergeCell ref="T2:T3"/>
    <mergeCell ref="A76:T76"/>
    <mergeCell ref="F2:F3"/>
    <mergeCell ref="G2:G3"/>
    <mergeCell ref="H2:H3"/>
    <mergeCell ref="I2:I3"/>
    <mergeCell ref="J2:J3"/>
    <mergeCell ref="K2:K3"/>
  </mergeCells>
  <conditionalFormatting sqref="P10:P75 P145:P150">
    <cfRule type="cellIs" dxfId="5" priority="3" operator="greaterThan">
      <formula>20</formula>
    </cfRule>
  </conditionalFormatting>
  <conditionalFormatting sqref="P82:P83 P87:P88 P92:P96 P100:P102 P107:P110 P114:P115 P119:P123 P127:P129 P132:P135 P139:P141 P154">
    <cfRule type="cellIs" dxfId="4" priority="2" operator="greaterThan">
      <formula>20</formula>
    </cfRule>
  </conditionalFormatting>
  <conditionalFormatting sqref="P155">
    <cfRule type="cellIs" dxfId="3" priority="1" operator="greaterThan">
      <formula>20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7"/>
  <sheetViews>
    <sheetView topLeftCell="A49" workbookViewId="0">
      <selection activeCell="D1" sqref="D1:D1048576"/>
    </sheetView>
  </sheetViews>
  <sheetFormatPr defaultRowHeight="15" x14ac:dyDescent="0.25"/>
  <cols>
    <col min="1" max="1" width="16" customWidth="1"/>
    <col min="4" max="4" width="0" hidden="1" customWidth="1"/>
    <col min="6" max="20" width="0" hidden="1" customWidth="1"/>
  </cols>
  <sheetData>
    <row r="1" spans="1:20" x14ac:dyDescent="0.25">
      <c r="A1" t="s">
        <v>0</v>
      </c>
      <c r="B1" s="1" t="s">
        <v>1</v>
      </c>
      <c r="C1" s="2" t="s">
        <v>2</v>
      </c>
      <c r="D1" s="3" t="s">
        <v>1</v>
      </c>
      <c r="E1" s="4" t="s">
        <v>1</v>
      </c>
      <c r="F1" s="5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3" t="s">
        <v>12</v>
      </c>
      <c r="P1" s="6" t="s">
        <v>13</v>
      </c>
      <c r="Q1" s="3" t="s">
        <v>14</v>
      </c>
      <c r="R1" s="3" t="s">
        <v>15</v>
      </c>
      <c r="S1" s="3" t="s">
        <v>16</v>
      </c>
      <c r="T1" s="6" t="s">
        <v>17</v>
      </c>
    </row>
    <row r="2" spans="1:20" x14ac:dyDescent="0.25">
      <c r="A2" t="s">
        <v>18</v>
      </c>
      <c r="B2" s="1" t="s">
        <v>19</v>
      </c>
      <c r="C2" s="2"/>
      <c r="D2" s="3" t="s">
        <v>20</v>
      </c>
      <c r="E2" s="4" t="s">
        <v>21</v>
      </c>
      <c r="F2" s="5"/>
      <c r="G2" s="6"/>
      <c r="H2" s="6"/>
      <c r="I2" s="6"/>
      <c r="J2" s="6"/>
      <c r="K2" s="6"/>
      <c r="L2" s="6"/>
      <c r="M2" s="6"/>
      <c r="N2" s="6"/>
      <c r="O2" s="3" t="s">
        <v>22</v>
      </c>
      <c r="P2" s="6"/>
      <c r="Q2" s="3" t="s">
        <v>22</v>
      </c>
      <c r="R2" s="3" t="s">
        <v>22</v>
      </c>
      <c r="S2" s="3" t="s">
        <v>22</v>
      </c>
      <c r="T2" s="6"/>
    </row>
    <row r="3" spans="1:20" x14ac:dyDescent="0.25">
      <c r="B3" s="1"/>
      <c r="C3" s="2"/>
      <c r="D3" s="7"/>
      <c r="E3" s="8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25">
      <c r="A4" t="s">
        <v>23</v>
      </c>
      <c r="B4" s="1"/>
      <c r="C4" s="2"/>
      <c r="D4" s="7"/>
      <c r="E4" s="8"/>
      <c r="F4" s="9">
        <v>3.6</v>
      </c>
      <c r="G4" s="7">
        <v>0.1</v>
      </c>
      <c r="H4" s="7">
        <v>2</v>
      </c>
      <c r="I4" s="7">
        <v>2.4</v>
      </c>
      <c r="J4" s="7">
        <v>11</v>
      </c>
      <c r="K4" s="7" t="s">
        <v>24</v>
      </c>
      <c r="L4" s="7">
        <v>14196</v>
      </c>
      <c r="M4" s="7">
        <v>8</v>
      </c>
      <c r="N4" s="7">
        <v>5</v>
      </c>
      <c r="O4" s="7"/>
      <c r="P4" s="7">
        <v>5.3</v>
      </c>
      <c r="Q4" s="7">
        <v>1.4</v>
      </c>
      <c r="R4" s="7">
        <v>28.3</v>
      </c>
      <c r="S4" s="7" t="s">
        <v>25</v>
      </c>
      <c r="T4" s="7">
        <v>19</v>
      </c>
    </row>
    <row r="5" spans="1:20" x14ac:dyDescent="0.25">
      <c r="A5" s="10" t="s">
        <v>26</v>
      </c>
      <c r="B5" s="1"/>
      <c r="C5" s="2"/>
      <c r="D5" s="11"/>
      <c r="E5" s="12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25">
      <c r="A6" s="10"/>
      <c r="B6" s="1"/>
      <c r="C6" s="2"/>
      <c r="D6" s="14"/>
      <c r="E6" s="15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7"/>
    </row>
    <row r="7" spans="1:20" x14ac:dyDescent="0.25">
      <c r="A7" s="10"/>
      <c r="B7" s="18"/>
      <c r="C7" s="19"/>
      <c r="D7" s="14"/>
      <c r="E7" s="15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7"/>
    </row>
    <row r="8" spans="1:20" ht="15.75" thickBot="1" x14ac:dyDescent="0.3">
      <c r="A8" s="20" t="s">
        <v>27</v>
      </c>
      <c r="C8" s="19"/>
      <c r="D8" s="14"/>
      <c r="E8" s="15"/>
      <c r="F8" s="1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7"/>
    </row>
    <row r="9" spans="1:20" ht="15.75" thickBot="1" x14ac:dyDescent="0.3">
      <c r="A9" t="s">
        <v>28</v>
      </c>
      <c r="B9">
        <v>298</v>
      </c>
      <c r="C9" s="21">
        <f>B9/B$14</f>
        <v>0.29578163771712157</v>
      </c>
      <c r="D9" s="22">
        <v>298</v>
      </c>
      <c r="E9" s="23">
        <f>D9/D$14</f>
        <v>0.29578163771712157</v>
      </c>
      <c r="F9" s="24" t="s">
        <v>29</v>
      </c>
      <c r="G9" s="25">
        <v>0.06</v>
      </c>
      <c r="H9" s="25">
        <v>0.9</v>
      </c>
      <c r="I9" s="25">
        <v>16</v>
      </c>
      <c r="J9" s="25">
        <v>6</v>
      </c>
      <c r="K9" s="25">
        <v>0.02</v>
      </c>
      <c r="L9" s="25">
        <v>0.02</v>
      </c>
      <c r="M9" s="25">
        <v>4</v>
      </c>
      <c r="N9" s="25">
        <v>4</v>
      </c>
      <c r="O9" s="25">
        <v>44</v>
      </c>
      <c r="P9" s="25">
        <v>1.85</v>
      </c>
      <c r="Q9" s="25">
        <v>0.45</v>
      </c>
      <c r="R9" s="25">
        <v>20</v>
      </c>
      <c r="S9" s="25" t="s">
        <v>24</v>
      </c>
      <c r="T9" s="26">
        <v>10</v>
      </c>
    </row>
    <row r="10" spans="1:20" ht="15.75" thickBot="1" x14ac:dyDescent="0.3">
      <c r="A10" t="s">
        <v>30</v>
      </c>
      <c r="B10">
        <v>111</v>
      </c>
      <c r="C10" s="21">
        <f t="shared" ref="C10:C13" si="0">B10/B$14</f>
        <v>0.11017369727047147</v>
      </c>
      <c r="D10" s="27">
        <v>111</v>
      </c>
      <c r="E10" s="23">
        <f t="shared" ref="E10:E13" si="1">D10/D$14</f>
        <v>0.11017369727047147</v>
      </c>
      <c r="F10" s="28" t="s">
        <v>31</v>
      </c>
      <c r="G10" s="29">
        <v>0.04</v>
      </c>
      <c r="H10" s="29">
        <v>0.6</v>
      </c>
      <c r="I10" s="29">
        <v>14</v>
      </c>
      <c r="J10" s="29">
        <v>6</v>
      </c>
      <c r="K10" s="29">
        <v>0.02</v>
      </c>
      <c r="L10" s="29">
        <v>0.02</v>
      </c>
      <c r="M10" s="29">
        <v>6</v>
      </c>
      <c r="N10" s="29" t="s">
        <v>24</v>
      </c>
      <c r="O10" s="29">
        <v>16</v>
      </c>
      <c r="P10" s="29">
        <v>1.31</v>
      </c>
      <c r="Q10" s="29">
        <v>0.44</v>
      </c>
      <c r="R10" s="29">
        <v>9</v>
      </c>
      <c r="S10" s="29">
        <v>1</v>
      </c>
      <c r="T10" s="30">
        <v>10</v>
      </c>
    </row>
    <row r="11" spans="1:20" ht="15.75" thickBot="1" x14ac:dyDescent="0.3">
      <c r="A11" s="31" t="s">
        <v>32</v>
      </c>
      <c r="B11" s="31">
        <v>80</v>
      </c>
      <c r="C11" s="32">
        <f t="shared" si="0"/>
        <v>7.9404466501240695E-2</v>
      </c>
      <c r="D11" s="33">
        <v>80</v>
      </c>
      <c r="E11" s="34">
        <f t="shared" si="1"/>
        <v>7.9404466501240695E-2</v>
      </c>
      <c r="F11" s="35" t="s">
        <v>33</v>
      </c>
      <c r="G11" s="36">
        <v>0.1</v>
      </c>
      <c r="H11" s="36">
        <v>0.7</v>
      </c>
      <c r="I11" s="36">
        <v>27</v>
      </c>
      <c r="J11" s="36">
        <v>8</v>
      </c>
      <c r="K11" s="36" t="s">
        <v>24</v>
      </c>
      <c r="L11" s="36">
        <v>0.05</v>
      </c>
      <c r="M11" s="36">
        <v>4</v>
      </c>
      <c r="N11" s="36">
        <v>2</v>
      </c>
      <c r="O11" s="36">
        <v>20</v>
      </c>
      <c r="P11" s="36">
        <v>8.15</v>
      </c>
      <c r="Q11" s="36">
        <v>2.61</v>
      </c>
      <c r="R11" s="36">
        <v>13</v>
      </c>
      <c r="S11" s="36">
        <v>2</v>
      </c>
      <c r="T11" s="37">
        <v>10</v>
      </c>
    </row>
    <row r="12" spans="1:20" ht="15.75" thickBot="1" x14ac:dyDescent="0.3">
      <c r="A12" s="38" t="s">
        <v>34</v>
      </c>
      <c r="B12" s="38">
        <v>12.5</v>
      </c>
      <c r="C12" s="39">
        <f t="shared" si="0"/>
        <v>1.2406947890818859E-2</v>
      </c>
      <c r="D12" s="27">
        <v>12.5</v>
      </c>
      <c r="E12" s="23">
        <f t="shared" si="1"/>
        <v>1.2406947890818859E-2</v>
      </c>
      <c r="F12" s="28" t="s">
        <v>35</v>
      </c>
      <c r="G12" s="29">
        <v>0.14000000000000001</v>
      </c>
      <c r="H12" s="29">
        <v>1.2</v>
      </c>
      <c r="I12" s="29">
        <v>58</v>
      </c>
      <c r="J12" s="29">
        <v>10</v>
      </c>
      <c r="K12" s="29">
        <v>0.03</v>
      </c>
      <c r="L12" s="29">
        <v>0.17</v>
      </c>
      <c r="M12" s="29">
        <v>6</v>
      </c>
      <c r="N12" s="40">
        <v>3</v>
      </c>
      <c r="O12" s="40">
        <v>52</v>
      </c>
      <c r="P12" s="40">
        <v>24.1</v>
      </c>
      <c r="Q12" s="40">
        <v>6.35</v>
      </c>
      <c r="R12" s="40">
        <v>23</v>
      </c>
      <c r="S12" s="29">
        <v>3.5</v>
      </c>
      <c r="T12" s="30">
        <v>10</v>
      </c>
    </row>
    <row r="13" spans="1:20" x14ac:dyDescent="0.25">
      <c r="A13" s="38" t="s">
        <v>36</v>
      </c>
      <c r="B13" s="38">
        <v>506</v>
      </c>
      <c r="C13" s="39">
        <f t="shared" si="0"/>
        <v>0.5022332506203474</v>
      </c>
      <c r="D13" s="27">
        <v>506</v>
      </c>
      <c r="E13" s="23">
        <f t="shared" si="1"/>
        <v>0.5022332506203474</v>
      </c>
      <c r="F13" s="28" t="s">
        <v>37</v>
      </c>
      <c r="G13" s="29">
        <v>0.56000000000000005</v>
      </c>
      <c r="H13" s="29">
        <v>9.1</v>
      </c>
      <c r="I13" s="29">
        <v>113</v>
      </c>
      <c r="J13" s="29">
        <v>10</v>
      </c>
      <c r="K13" s="29">
        <v>0.05</v>
      </c>
      <c r="L13" s="29">
        <v>3.07</v>
      </c>
      <c r="M13" s="29">
        <v>32</v>
      </c>
      <c r="N13" s="40">
        <v>13</v>
      </c>
      <c r="O13" s="40">
        <v>813</v>
      </c>
      <c r="P13" s="40">
        <v>20.100000000000001</v>
      </c>
      <c r="Q13" s="40">
        <v>3.93</v>
      </c>
      <c r="R13" s="40">
        <v>164</v>
      </c>
      <c r="S13" s="29">
        <v>3</v>
      </c>
      <c r="T13" s="30">
        <v>25</v>
      </c>
    </row>
    <row r="14" spans="1:20" x14ac:dyDescent="0.25">
      <c r="A14" s="10" t="s">
        <v>38</v>
      </c>
      <c r="B14" s="18">
        <f>SUM(B8:B13)</f>
        <v>1007.5</v>
      </c>
      <c r="C14" s="41">
        <f>SUM(C9:C13)</f>
        <v>1</v>
      </c>
      <c r="D14" s="42">
        <f>SUM(D2:D13)</f>
        <v>1007.5</v>
      </c>
      <c r="E14" s="43">
        <f>SUM(E9:E13)</f>
        <v>1</v>
      </c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</row>
    <row r="15" spans="1:20" x14ac:dyDescent="0.25">
      <c r="A15" s="47" t="s">
        <v>39</v>
      </c>
      <c r="B15" s="18"/>
      <c r="C15" s="41"/>
      <c r="D15" s="48"/>
      <c r="E15" s="48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</row>
    <row r="16" spans="1:20" x14ac:dyDescent="0.25">
      <c r="A16" s="10"/>
      <c r="B16" s="18"/>
      <c r="C16" s="19"/>
      <c r="D16" s="48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</row>
    <row r="17" spans="1:20" ht="15.75" thickBot="1" x14ac:dyDescent="0.3">
      <c r="A17" s="20" t="s">
        <v>40</v>
      </c>
      <c r="C17" s="19"/>
      <c r="D17" s="48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</row>
    <row r="18" spans="1:20" ht="15.75" thickBot="1" x14ac:dyDescent="0.3">
      <c r="A18" t="s">
        <v>41</v>
      </c>
      <c r="B18">
        <v>65</v>
      </c>
      <c r="C18" s="21">
        <f>B18/B$25</f>
        <v>3.9015606242496996E-2</v>
      </c>
      <c r="D18" s="52">
        <v>65</v>
      </c>
      <c r="E18" s="53">
        <f t="shared" ref="E18:E23" si="2">D18/D$25</f>
        <v>3.9015606242496996E-2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</row>
    <row r="19" spans="1:20" ht="15.75" thickBot="1" x14ac:dyDescent="0.3">
      <c r="A19" t="s">
        <v>42</v>
      </c>
      <c r="B19">
        <v>337</v>
      </c>
      <c r="C19" s="21">
        <f t="shared" ref="C19:C23" si="3">B19/B$25</f>
        <v>0.20228091236494597</v>
      </c>
      <c r="D19" s="57">
        <v>337</v>
      </c>
      <c r="E19" s="53">
        <f t="shared" si="2"/>
        <v>0.20228091236494597</v>
      </c>
      <c r="F19" s="24" t="s">
        <v>43</v>
      </c>
      <c r="G19" s="25">
        <v>0.08</v>
      </c>
      <c r="H19" s="25">
        <v>2.5</v>
      </c>
      <c r="I19" s="25">
        <v>16</v>
      </c>
      <c r="J19" s="25">
        <v>10</v>
      </c>
      <c r="K19" s="25" t="s">
        <v>24</v>
      </c>
      <c r="L19" s="25">
        <v>0.14000000000000001</v>
      </c>
      <c r="M19" s="25">
        <v>8</v>
      </c>
      <c r="N19" s="25">
        <v>7</v>
      </c>
      <c r="O19" s="25">
        <v>44</v>
      </c>
      <c r="P19" s="25">
        <v>3.02</v>
      </c>
      <c r="Q19" s="25">
        <v>0.73</v>
      </c>
      <c r="R19" s="25">
        <v>23</v>
      </c>
      <c r="S19" s="25">
        <v>1</v>
      </c>
      <c r="T19" s="26">
        <v>15</v>
      </c>
    </row>
    <row r="20" spans="1:20" ht="15.75" thickBot="1" x14ac:dyDescent="0.3">
      <c r="A20" t="s">
        <v>44</v>
      </c>
      <c r="B20">
        <v>148</v>
      </c>
      <c r="C20" s="21">
        <f t="shared" si="3"/>
        <v>8.883553421368548E-2</v>
      </c>
      <c r="D20" s="57">
        <v>148</v>
      </c>
      <c r="E20" s="53">
        <f t="shared" si="2"/>
        <v>8.883553421368548E-2</v>
      </c>
      <c r="F20" s="28" t="s">
        <v>45</v>
      </c>
      <c r="G20" s="29">
        <v>0.08</v>
      </c>
      <c r="H20" s="29">
        <v>2.2000000000000002</v>
      </c>
      <c r="I20" s="29">
        <v>28</v>
      </c>
      <c r="J20" s="29">
        <v>8</v>
      </c>
      <c r="K20" s="29" t="s">
        <v>24</v>
      </c>
      <c r="L20" s="29">
        <v>0.24</v>
      </c>
      <c r="M20" s="29">
        <v>6</v>
      </c>
      <c r="N20" s="29">
        <v>3</v>
      </c>
      <c r="O20" s="29">
        <v>32</v>
      </c>
      <c r="P20" s="29">
        <v>3.54</v>
      </c>
      <c r="Q20" s="29">
        <v>0.82</v>
      </c>
      <c r="R20" s="29">
        <v>14</v>
      </c>
      <c r="S20" s="29">
        <v>3</v>
      </c>
      <c r="T20" s="30">
        <v>10</v>
      </c>
    </row>
    <row r="21" spans="1:20" ht="15.75" thickBot="1" x14ac:dyDescent="0.3">
      <c r="A21" s="31" t="s">
        <v>46</v>
      </c>
      <c r="B21" s="31">
        <v>175</v>
      </c>
      <c r="C21" s="32">
        <f t="shared" si="3"/>
        <v>0.10504201680672269</v>
      </c>
      <c r="D21" s="36">
        <v>175</v>
      </c>
      <c r="E21" s="58">
        <f t="shared" si="2"/>
        <v>0.10504201680672269</v>
      </c>
      <c r="F21" s="35" t="s">
        <v>47</v>
      </c>
      <c r="G21" s="36">
        <v>0.14000000000000001</v>
      </c>
      <c r="H21" s="36">
        <v>3.6</v>
      </c>
      <c r="I21" s="36">
        <v>35</v>
      </c>
      <c r="J21" s="36">
        <v>10</v>
      </c>
      <c r="K21" s="36">
        <v>0.01</v>
      </c>
      <c r="L21" s="36">
        <v>0.42</v>
      </c>
      <c r="M21" s="36">
        <v>8</v>
      </c>
      <c r="N21" s="36">
        <v>5</v>
      </c>
      <c r="O21" s="36">
        <v>52</v>
      </c>
      <c r="P21" s="36">
        <v>8.91</v>
      </c>
      <c r="Q21" s="36">
        <v>2.2000000000000002</v>
      </c>
      <c r="R21" s="36">
        <v>24</v>
      </c>
      <c r="S21" s="36">
        <v>2.5</v>
      </c>
      <c r="T21" s="37">
        <v>20</v>
      </c>
    </row>
    <row r="22" spans="1:20" ht="15.75" thickBot="1" x14ac:dyDescent="0.3">
      <c r="A22" s="38" t="s">
        <v>48</v>
      </c>
      <c r="B22" s="38">
        <v>50</v>
      </c>
      <c r="C22" s="39">
        <f t="shared" si="3"/>
        <v>3.0012004801920768E-2</v>
      </c>
      <c r="D22" s="57">
        <v>50</v>
      </c>
      <c r="E22" s="53">
        <f t="shared" si="2"/>
        <v>3.0012004801920768E-2</v>
      </c>
      <c r="F22" s="28" t="s">
        <v>45</v>
      </c>
      <c r="G22" s="29">
        <v>0.2</v>
      </c>
      <c r="H22" s="29">
        <v>3.7</v>
      </c>
      <c r="I22" s="29">
        <v>52</v>
      </c>
      <c r="J22" s="29">
        <v>12</v>
      </c>
      <c r="K22" s="29" t="s">
        <v>24</v>
      </c>
      <c r="L22" s="29">
        <v>0.51</v>
      </c>
      <c r="M22" s="29">
        <v>8</v>
      </c>
      <c r="N22" s="29">
        <v>6</v>
      </c>
      <c r="O22" s="29">
        <v>120</v>
      </c>
      <c r="P22" s="40">
        <v>21.4</v>
      </c>
      <c r="Q22" s="29">
        <v>5.44</v>
      </c>
      <c r="R22" s="29">
        <v>30</v>
      </c>
      <c r="S22" s="29">
        <v>4</v>
      </c>
      <c r="T22" s="30">
        <v>10</v>
      </c>
    </row>
    <row r="23" spans="1:20" x14ac:dyDescent="0.25">
      <c r="A23" s="38" t="s">
        <v>49</v>
      </c>
      <c r="B23" s="38">
        <v>891</v>
      </c>
      <c r="C23" s="39">
        <f t="shared" si="3"/>
        <v>0.53481392557022811</v>
      </c>
      <c r="D23" s="57">
        <v>891</v>
      </c>
      <c r="E23" s="53">
        <f t="shared" si="2"/>
        <v>0.53481392557022811</v>
      </c>
      <c r="F23" s="28" t="s">
        <v>50</v>
      </c>
      <c r="G23" s="29">
        <v>0.38</v>
      </c>
      <c r="H23" s="29">
        <v>21</v>
      </c>
      <c r="I23" s="29">
        <v>96</v>
      </c>
      <c r="J23" s="29">
        <v>16</v>
      </c>
      <c r="K23" s="29">
        <v>0.02</v>
      </c>
      <c r="L23" s="29">
        <v>2.3199999999999998</v>
      </c>
      <c r="M23" s="29">
        <v>42</v>
      </c>
      <c r="N23" s="29">
        <v>17</v>
      </c>
      <c r="O23" s="29">
        <v>184</v>
      </c>
      <c r="P23" s="40">
        <v>20.2</v>
      </c>
      <c r="Q23" s="29">
        <v>4.01</v>
      </c>
      <c r="R23" s="29">
        <v>125</v>
      </c>
      <c r="S23" s="29">
        <v>4</v>
      </c>
      <c r="T23" s="30">
        <v>25</v>
      </c>
    </row>
    <row r="24" spans="1:20" x14ac:dyDescent="0.25">
      <c r="A24" t="s">
        <v>51</v>
      </c>
      <c r="C24" s="19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ht="15.75" thickBot="1" x14ac:dyDescent="0.3">
      <c r="A25" s="10" t="s">
        <v>38</v>
      </c>
      <c r="B25">
        <f>SUM(B18:B23)</f>
        <v>1666</v>
      </c>
      <c r="C25" s="41">
        <f>SUM(C18:C23)</f>
        <v>1</v>
      </c>
      <c r="D25" s="59">
        <v>1666</v>
      </c>
      <c r="E25" s="60">
        <f>SUM(E18:E23)</f>
        <v>1</v>
      </c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</row>
    <row r="26" spans="1:20" x14ac:dyDescent="0.25">
      <c r="A26" s="47" t="s">
        <v>52</v>
      </c>
      <c r="C26" s="41"/>
      <c r="D26" s="64"/>
      <c r="E26" s="65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</row>
    <row r="27" spans="1:20" x14ac:dyDescent="0.25">
      <c r="C27" s="19"/>
      <c r="D27" s="64"/>
      <c r="E27" s="65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1:20" ht="15.75" thickBot="1" x14ac:dyDescent="0.3">
      <c r="A28" s="10" t="s">
        <v>53</v>
      </c>
      <c r="C28" s="19"/>
      <c r="D28" s="64"/>
      <c r="E28" s="65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</row>
    <row r="29" spans="1:20" ht="15.75" thickBot="1" x14ac:dyDescent="0.3">
      <c r="A29" t="s">
        <v>54</v>
      </c>
      <c r="B29">
        <v>1904</v>
      </c>
      <c r="C29" s="21">
        <f>B29/B$35</f>
        <v>0.66443327749860415</v>
      </c>
      <c r="D29" s="52">
        <v>1904</v>
      </c>
      <c r="E29" s="53">
        <v>0.66443327749860415</v>
      </c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</row>
    <row r="30" spans="1:20" x14ac:dyDescent="0.25">
      <c r="A30" t="s">
        <v>55</v>
      </c>
      <c r="B30">
        <v>642</v>
      </c>
      <c r="C30" s="21">
        <f t="shared" ref="C30:C34" si="4">B30/B$35</f>
        <v>0.22403685092127304</v>
      </c>
      <c r="D30" s="57">
        <v>642</v>
      </c>
      <c r="E30" s="72">
        <v>0.22403685092127304</v>
      </c>
      <c r="F30" s="24" t="s">
        <v>56</v>
      </c>
      <c r="G30" s="25">
        <v>0.12</v>
      </c>
      <c r="H30" s="25">
        <v>4</v>
      </c>
      <c r="I30" s="25">
        <v>22</v>
      </c>
      <c r="J30" s="25">
        <v>6</v>
      </c>
      <c r="K30" s="25" t="s">
        <v>24</v>
      </c>
      <c r="L30" s="25">
        <v>0.83</v>
      </c>
      <c r="M30" s="25">
        <v>20</v>
      </c>
      <c r="N30" s="25">
        <v>3</v>
      </c>
      <c r="O30" s="25">
        <v>20</v>
      </c>
      <c r="P30" s="25">
        <v>5.34</v>
      </c>
      <c r="Q30" s="25">
        <v>1.45</v>
      </c>
      <c r="R30" s="25">
        <v>16</v>
      </c>
      <c r="S30" s="25">
        <v>1.5</v>
      </c>
      <c r="T30" s="26">
        <v>45</v>
      </c>
    </row>
    <row r="31" spans="1:20" x14ac:dyDescent="0.25">
      <c r="A31" t="s">
        <v>57</v>
      </c>
      <c r="B31">
        <v>48</v>
      </c>
      <c r="C31" s="21">
        <f t="shared" si="4"/>
        <v>1.6750418760469014E-2</v>
      </c>
      <c r="D31" s="57">
        <v>48</v>
      </c>
      <c r="E31" s="72">
        <v>1.6750418760469014E-2</v>
      </c>
      <c r="F31" s="28" t="s">
        <v>58</v>
      </c>
      <c r="G31" s="29">
        <v>0.12</v>
      </c>
      <c r="H31" s="29">
        <v>8.4</v>
      </c>
      <c r="I31" s="29">
        <v>55</v>
      </c>
      <c r="J31" s="29">
        <v>8</v>
      </c>
      <c r="K31" s="29">
        <v>0.02</v>
      </c>
      <c r="L31" s="29">
        <v>1.03</v>
      </c>
      <c r="M31" s="29">
        <v>18</v>
      </c>
      <c r="N31" s="29">
        <v>5</v>
      </c>
      <c r="O31" s="29">
        <v>24</v>
      </c>
      <c r="P31" s="29">
        <v>8.19</v>
      </c>
      <c r="Q31" s="29">
        <v>2.27</v>
      </c>
      <c r="R31" s="29">
        <v>29</v>
      </c>
      <c r="S31" s="29">
        <v>2.5</v>
      </c>
      <c r="T31" s="30">
        <v>25</v>
      </c>
    </row>
    <row r="32" spans="1:20" x14ac:dyDescent="0.25">
      <c r="A32" s="31" t="s">
        <v>59</v>
      </c>
      <c r="B32" s="31">
        <v>49</v>
      </c>
      <c r="C32" s="32">
        <f t="shared" si="4"/>
        <v>1.7099385817978784E-2</v>
      </c>
      <c r="D32" s="36">
        <v>49</v>
      </c>
      <c r="E32" s="73">
        <v>1.7099385817978784E-2</v>
      </c>
      <c r="F32" s="35" t="s">
        <v>60</v>
      </c>
      <c r="G32" s="36">
        <v>0.1</v>
      </c>
      <c r="H32" s="36">
        <v>12.3</v>
      </c>
      <c r="I32" s="36">
        <v>48</v>
      </c>
      <c r="J32" s="36">
        <v>10</v>
      </c>
      <c r="K32" s="36" t="s">
        <v>24</v>
      </c>
      <c r="L32" s="36">
        <v>1.1000000000000001</v>
      </c>
      <c r="M32" s="36">
        <v>18</v>
      </c>
      <c r="N32" s="36">
        <v>5</v>
      </c>
      <c r="O32" s="36">
        <v>48</v>
      </c>
      <c r="P32" s="36">
        <v>10.1</v>
      </c>
      <c r="Q32" s="36">
        <v>2.78</v>
      </c>
      <c r="R32" s="36">
        <v>38</v>
      </c>
      <c r="S32" s="36">
        <v>2</v>
      </c>
      <c r="T32" s="37">
        <v>25</v>
      </c>
    </row>
    <row r="33" spans="1:20" x14ac:dyDescent="0.25">
      <c r="A33" s="38" t="s">
        <v>61</v>
      </c>
      <c r="B33" s="38">
        <v>21.6</v>
      </c>
      <c r="C33" s="39">
        <f t="shared" si="4"/>
        <v>7.5376884422110558E-3</v>
      </c>
      <c r="D33" s="57">
        <v>21.6</v>
      </c>
      <c r="E33" s="72">
        <v>7.5376884422110558E-3</v>
      </c>
      <c r="F33" s="28" t="s">
        <v>62</v>
      </c>
      <c r="G33" s="29">
        <v>0.16</v>
      </c>
      <c r="H33" s="29">
        <v>19.7</v>
      </c>
      <c r="I33" s="29">
        <v>69</v>
      </c>
      <c r="J33" s="29">
        <v>14</v>
      </c>
      <c r="K33" s="29" t="s">
        <v>24</v>
      </c>
      <c r="L33" s="29">
        <v>1.21</v>
      </c>
      <c r="M33" s="29">
        <v>20</v>
      </c>
      <c r="N33" s="29">
        <v>6</v>
      </c>
      <c r="O33" s="29">
        <v>68</v>
      </c>
      <c r="P33" s="29">
        <v>13.1</v>
      </c>
      <c r="Q33" s="29">
        <v>4.08</v>
      </c>
      <c r="R33" s="29">
        <v>52</v>
      </c>
      <c r="S33" s="29">
        <v>2.5</v>
      </c>
      <c r="T33" s="30">
        <v>40</v>
      </c>
    </row>
    <row r="34" spans="1:20" x14ac:dyDescent="0.25">
      <c r="A34" s="38" t="s">
        <v>63</v>
      </c>
      <c r="B34" s="38">
        <v>201</v>
      </c>
      <c r="C34" s="39">
        <f t="shared" si="4"/>
        <v>7.0142378559463994E-2</v>
      </c>
      <c r="D34" s="57">
        <v>201</v>
      </c>
      <c r="E34" s="72">
        <v>7.0142378559463994E-2</v>
      </c>
      <c r="F34" s="28" t="s">
        <v>64</v>
      </c>
      <c r="G34" s="29">
        <v>0.5</v>
      </c>
      <c r="H34" s="29">
        <v>33.200000000000003</v>
      </c>
      <c r="I34" s="29">
        <v>82</v>
      </c>
      <c r="J34" s="29">
        <v>20</v>
      </c>
      <c r="K34" s="29">
        <v>0.02</v>
      </c>
      <c r="L34" s="29">
        <v>6.78</v>
      </c>
      <c r="M34" s="29">
        <v>44</v>
      </c>
      <c r="N34" s="29">
        <v>12</v>
      </c>
      <c r="O34" s="29">
        <v>457</v>
      </c>
      <c r="P34" s="29">
        <v>18.600000000000001</v>
      </c>
      <c r="Q34" s="29">
        <v>4.13</v>
      </c>
      <c r="R34" s="29">
        <v>105</v>
      </c>
      <c r="S34" s="29">
        <v>5</v>
      </c>
      <c r="T34" s="30">
        <v>65</v>
      </c>
    </row>
    <row r="35" spans="1:20" ht="15.75" thickBot="1" x14ac:dyDescent="0.3">
      <c r="A35" s="10" t="s">
        <v>38</v>
      </c>
      <c r="B35">
        <f>SUM(B29:B34)</f>
        <v>2865.6</v>
      </c>
      <c r="C35" s="41">
        <f>SUM(C29:C34)</f>
        <v>1</v>
      </c>
      <c r="D35" s="59">
        <v>2865.6</v>
      </c>
      <c r="E35" s="60">
        <f>SUM(E29:E34)</f>
        <v>1</v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</row>
    <row r="36" spans="1:20" ht="15.75" thickBot="1" x14ac:dyDescent="0.3">
      <c r="A36" s="47" t="s">
        <v>65</v>
      </c>
      <c r="C36" s="41"/>
      <c r="D36" s="64"/>
      <c r="E36" s="65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</row>
    <row r="37" spans="1:20" x14ac:dyDescent="0.25">
      <c r="C37" s="19"/>
      <c r="D37" s="64"/>
      <c r="E37" s="65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</row>
    <row r="38" spans="1:20" ht="15.75" thickBot="1" x14ac:dyDescent="0.3">
      <c r="A38" s="10" t="s">
        <v>66</v>
      </c>
      <c r="C38" s="19"/>
      <c r="D38" s="64"/>
      <c r="E38" s="65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</row>
    <row r="39" spans="1:20" ht="15.75" thickBot="1" x14ac:dyDescent="0.3">
      <c r="A39" t="s">
        <v>67</v>
      </c>
      <c r="B39">
        <v>14</v>
      </c>
      <c r="C39" s="21">
        <f>B39/B$45</f>
        <v>8.5044344551087354E-3</v>
      </c>
      <c r="D39" s="52">
        <v>14</v>
      </c>
      <c r="E39" s="53">
        <v>8.5044344551087354E-3</v>
      </c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1"/>
    </row>
    <row r="40" spans="1:20" x14ac:dyDescent="0.25">
      <c r="A40" t="s">
        <v>68</v>
      </c>
      <c r="B40">
        <v>1148</v>
      </c>
      <c r="C40" s="21">
        <f t="shared" ref="C40:C44" si="5">B40/B$45</f>
        <v>0.69736362531891627</v>
      </c>
      <c r="D40" s="57">
        <v>1148</v>
      </c>
      <c r="E40" s="72">
        <v>0.69736362531891627</v>
      </c>
      <c r="F40" s="24" t="s">
        <v>69</v>
      </c>
      <c r="G40" s="25">
        <v>0.12</v>
      </c>
      <c r="H40" s="25">
        <v>2.5</v>
      </c>
      <c r="I40" s="25">
        <v>19</v>
      </c>
      <c r="J40" s="25">
        <v>12</v>
      </c>
      <c r="K40" s="25">
        <v>0.02</v>
      </c>
      <c r="L40" s="25">
        <v>0.67</v>
      </c>
      <c r="M40" s="25">
        <v>14</v>
      </c>
      <c r="N40" s="25">
        <v>2</v>
      </c>
      <c r="O40" s="25">
        <v>12</v>
      </c>
      <c r="P40" s="25">
        <v>4.37</v>
      </c>
      <c r="Q40" s="25">
        <v>1.1100000000000001</v>
      </c>
      <c r="R40" s="25">
        <v>14</v>
      </c>
      <c r="S40" s="25" t="s">
        <v>24</v>
      </c>
      <c r="T40" s="26">
        <v>35</v>
      </c>
    </row>
    <row r="41" spans="1:20" x14ac:dyDescent="0.25">
      <c r="A41" t="s">
        <v>70</v>
      </c>
      <c r="B41">
        <v>50.7</v>
      </c>
      <c r="C41" s="21">
        <f t="shared" si="5"/>
        <v>3.079820191957235E-2</v>
      </c>
      <c r="D41" s="57">
        <v>50.7</v>
      </c>
      <c r="E41" s="72">
        <v>3.079820191957235E-2</v>
      </c>
      <c r="F41" s="28" t="s">
        <v>43</v>
      </c>
      <c r="G41" s="29">
        <v>0.18</v>
      </c>
      <c r="H41" s="29">
        <v>8.3000000000000007</v>
      </c>
      <c r="I41" s="29">
        <v>52</v>
      </c>
      <c r="J41" s="29">
        <v>10</v>
      </c>
      <c r="K41" s="29">
        <v>0</v>
      </c>
      <c r="L41" s="29">
        <v>1.56</v>
      </c>
      <c r="M41" s="29">
        <v>24</v>
      </c>
      <c r="N41" s="29">
        <v>5</v>
      </c>
      <c r="O41" s="29">
        <v>24</v>
      </c>
      <c r="P41" s="29">
        <v>9.3000000000000007</v>
      </c>
      <c r="Q41" s="29">
        <v>2.2400000000000002</v>
      </c>
      <c r="R41" s="29">
        <v>45</v>
      </c>
      <c r="S41" s="29">
        <v>1.5</v>
      </c>
      <c r="T41" s="30">
        <v>50</v>
      </c>
    </row>
    <row r="42" spans="1:20" x14ac:dyDescent="0.25">
      <c r="A42" s="31" t="s">
        <v>71</v>
      </c>
      <c r="B42" s="31">
        <v>63.5</v>
      </c>
      <c r="C42" s="32">
        <f t="shared" si="5"/>
        <v>3.8573684849957476E-2</v>
      </c>
      <c r="D42" s="36">
        <v>63.5</v>
      </c>
      <c r="E42" s="73">
        <v>3.8573684849957476E-2</v>
      </c>
      <c r="F42" s="35" t="s">
        <v>58</v>
      </c>
      <c r="G42" s="36">
        <v>0.2</v>
      </c>
      <c r="H42" s="36">
        <v>16.899999999999999</v>
      </c>
      <c r="I42" s="36">
        <v>57</v>
      </c>
      <c r="J42" s="36">
        <v>12</v>
      </c>
      <c r="K42" s="36">
        <v>0.01</v>
      </c>
      <c r="L42" s="36">
        <v>2.1</v>
      </c>
      <c r="M42" s="36">
        <v>24</v>
      </c>
      <c r="N42" s="36">
        <v>6</v>
      </c>
      <c r="O42" s="36">
        <v>44</v>
      </c>
      <c r="P42" s="36">
        <v>12.2</v>
      </c>
      <c r="Q42" s="36">
        <v>2.98</v>
      </c>
      <c r="R42" s="36">
        <v>62</v>
      </c>
      <c r="S42" s="36">
        <v>2.5</v>
      </c>
      <c r="T42" s="37">
        <v>50</v>
      </c>
    </row>
    <row r="43" spans="1:20" x14ac:dyDescent="0.25">
      <c r="A43" s="38" t="s">
        <v>72</v>
      </c>
      <c r="B43" s="38">
        <v>30</v>
      </c>
      <c r="C43" s="39">
        <f t="shared" si="5"/>
        <v>1.8223788118090146E-2</v>
      </c>
      <c r="D43" s="57">
        <v>30</v>
      </c>
      <c r="E43" s="72">
        <v>1.8223788118090146E-2</v>
      </c>
      <c r="F43" s="28" t="s">
        <v>73</v>
      </c>
      <c r="G43" s="29">
        <v>0.18</v>
      </c>
      <c r="H43" s="29">
        <v>23.2</v>
      </c>
      <c r="I43" s="29">
        <v>63</v>
      </c>
      <c r="J43" s="29">
        <v>12</v>
      </c>
      <c r="K43" s="29">
        <v>0.01</v>
      </c>
      <c r="L43" s="29">
        <v>2.37</v>
      </c>
      <c r="M43" s="29">
        <v>22</v>
      </c>
      <c r="N43" s="29">
        <v>6</v>
      </c>
      <c r="O43" s="29">
        <v>56</v>
      </c>
      <c r="P43" s="29">
        <v>14.3</v>
      </c>
      <c r="Q43" s="29">
        <v>3.62</v>
      </c>
      <c r="R43" s="29">
        <v>72</v>
      </c>
      <c r="S43" s="29">
        <v>2.5</v>
      </c>
      <c r="T43" s="30">
        <v>50</v>
      </c>
    </row>
    <row r="44" spans="1:20" x14ac:dyDescent="0.25">
      <c r="A44" s="38" t="s">
        <v>74</v>
      </c>
      <c r="B44" s="38">
        <v>340</v>
      </c>
      <c r="C44" s="39">
        <f t="shared" si="5"/>
        <v>0.20653626533835501</v>
      </c>
      <c r="D44" s="57">
        <v>340</v>
      </c>
      <c r="E44" s="72">
        <v>0.20653626533835501</v>
      </c>
      <c r="F44" s="28" t="s">
        <v>75</v>
      </c>
      <c r="G44" s="29">
        <v>0.6</v>
      </c>
      <c r="H44" s="29">
        <v>30.8</v>
      </c>
      <c r="I44" s="29">
        <v>91</v>
      </c>
      <c r="J44" s="29">
        <v>26</v>
      </c>
      <c r="K44" s="29">
        <v>0.04</v>
      </c>
      <c r="L44" s="29">
        <v>5.26</v>
      </c>
      <c r="M44" s="29">
        <v>64</v>
      </c>
      <c r="N44" s="29">
        <v>12</v>
      </c>
      <c r="O44" s="29">
        <v>360</v>
      </c>
      <c r="P44" s="29">
        <v>17.2</v>
      </c>
      <c r="Q44" s="29">
        <v>4.24</v>
      </c>
      <c r="R44" s="29">
        <v>140</v>
      </c>
      <c r="S44" s="29">
        <v>3.5</v>
      </c>
      <c r="T44" s="30">
        <v>190</v>
      </c>
    </row>
    <row r="45" spans="1:20" ht="15.75" thickBot="1" x14ac:dyDescent="0.3">
      <c r="A45" s="10" t="s">
        <v>38</v>
      </c>
      <c r="B45">
        <f>SUM(B39:B44)</f>
        <v>1646.2</v>
      </c>
      <c r="C45" s="41">
        <f>SUM(C39:C44)</f>
        <v>1</v>
      </c>
      <c r="D45" s="59">
        <v>1646.2</v>
      </c>
      <c r="E45" s="60">
        <f>SUM(E39:E44)</f>
        <v>1</v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</row>
    <row r="46" spans="1:20" x14ac:dyDescent="0.25">
      <c r="A46" s="47" t="s">
        <v>76</v>
      </c>
      <c r="C46" s="41"/>
      <c r="D46" s="64"/>
      <c r="E46" s="65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</row>
    <row r="47" spans="1:20" x14ac:dyDescent="0.25">
      <c r="C47" s="19"/>
      <c r="D47" s="64"/>
      <c r="E47" s="65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</row>
    <row r="48" spans="1:20" ht="15.75" thickBot="1" x14ac:dyDescent="0.3">
      <c r="A48" s="10" t="s">
        <v>77</v>
      </c>
      <c r="C48" s="19"/>
      <c r="D48" s="64"/>
      <c r="E48" s="65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</row>
    <row r="49" spans="1:20" x14ac:dyDescent="0.25">
      <c r="A49" t="s">
        <v>78</v>
      </c>
      <c r="B49">
        <v>3.4</v>
      </c>
      <c r="C49" s="21">
        <f>B49/B$55</f>
        <v>1.6549844236760124E-3</v>
      </c>
      <c r="D49" s="22">
        <v>3.4</v>
      </c>
      <c r="E49" s="77">
        <v>1.6549844236760124E-3</v>
      </c>
      <c r="F49" s="24" t="s">
        <v>79</v>
      </c>
      <c r="G49" s="25">
        <v>0.14000000000000001</v>
      </c>
      <c r="H49" s="25">
        <v>7.5</v>
      </c>
      <c r="I49" s="25">
        <v>251</v>
      </c>
      <c r="J49" s="25">
        <v>36</v>
      </c>
      <c r="K49" s="25" t="s">
        <v>24</v>
      </c>
      <c r="L49" s="25">
        <v>0.39</v>
      </c>
      <c r="M49" s="25">
        <v>26</v>
      </c>
      <c r="N49" s="78" t="s">
        <v>80</v>
      </c>
      <c r="O49" s="78">
        <v>120</v>
      </c>
      <c r="P49" s="78">
        <v>41.7</v>
      </c>
      <c r="Q49" s="78">
        <v>13</v>
      </c>
      <c r="R49" s="25">
        <v>600</v>
      </c>
      <c r="S49" s="25">
        <v>2.5</v>
      </c>
      <c r="T49" s="26">
        <v>75</v>
      </c>
    </row>
    <row r="50" spans="1:20" x14ac:dyDescent="0.25">
      <c r="A50" t="s">
        <v>81</v>
      </c>
      <c r="B50">
        <v>1108</v>
      </c>
      <c r="C50" s="21">
        <f t="shared" ref="C50:C53" si="6">B50/B$55</f>
        <v>0.53933021806853576</v>
      </c>
      <c r="D50" s="27">
        <v>1108</v>
      </c>
      <c r="E50" s="79">
        <v>0.53933021806853576</v>
      </c>
      <c r="F50" s="28" t="s">
        <v>82</v>
      </c>
      <c r="G50" s="29">
        <v>0.06</v>
      </c>
      <c r="H50" s="29">
        <v>0.7</v>
      </c>
      <c r="I50" s="29">
        <v>29</v>
      </c>
      <c r="J50" s="29">
        <v>6</v>
      </c>
      <c r="K50" s="29" t="s">
        <v>24</v>
      </c>
      <c r="L50" s="29">
        <v>0.19</v>
      </c>
      <c r="M50" s="29">
        <v>6</v>
      </c>
      <c r="N50" s="40">
        <v>2</v>
      </c>
      <c r="O50" s="40">
        <v>8</v>
      </c>
      <c r="P50" s="40">
        <v>7.9</v>
      </c>
      <c r="Q50" s="40">
        <v>1.57</v>
      </c>
      <c r="R50" s="29">
        <v>17</v>
      </c>
      <c r="S50" s="29">
        <v>2</v>
      </c>
      <c r="T50" s="30">
        <v>10</v>
      </c>
    </row>
    <row r="51" spans="1:20" x14ac:dyDescent="0.25">
      <c r="A51" s="31" t="s">
        <v>83</v>
      </c>
      <c r="B51" s="31">
        <v>547</v>
      </c>
      <c r="C51" s="32">
        <f t="shared" si="6"/>
        <v>0.26625778816199375</v>
      </c>
      <c r="D51" s="33">
        <v>547</v>
      </c>
      <c r="E51" s="80">
        <v>0.26625778816199375</v>
      </c>
      <c r="F51" s="35" t="s">
        <v>84</v>
      </c>
      <c r="G51" s="36">
        <v>0.16</v>
      </c>
      <c r="H51" s="36">
        <v>2.4</v>
      </c>
      <c r="I51" s="36">
        <v>279</v>
      </c>
      <c r="J51" s="36">
        <v>10</v>
      </c>
      <c r="K51" s="36" t="s">
        <v>24</v>
      </c>
      <c r="L51" s="36">
        <v>0.39</v>
      </c>
      <c r="M51" s="36">
        <v>12</v>
      </c>
      <c r="N51" s="81">
        <v>5</v>
      </c>
      <c r="O51" s="81">
        <v>44</v>
      </c>
      <c r="P51" s="81">
        <v>79.2</v>
      </c>
      <c r="Q51" s="81">
        <v>14.3</v>
      </c>
      <c r="R51" s="36">
        <v>63</v>
      </c>
      <c r="S51" s="36">
        <v>5.5</v>
      </c>
      <c r="T51" s="37">
        <v>15</v>
      </c>
    </row>
    <row r="52" spans="1:20" x14ac:dyDescent="0.25">
      <c r="A52" s="38" t="s">
        <v>85</v>
      </c>
      <c r="B52" s="38">
        <v>56</v>
      </c>
      <c r="C52" s="39">
        <f t="shared" si="6"/>
        <v>2.7258566978193146E-2</v>
      </c>
      <c r="D52" s="27">
        <v>56</v>
      </c>
      <c r="E52" s="79">
        <v>2.7258566978193146E-2</v>
      </c>
      <c r="F52" s="28" t="s">
        <v>86</v>
      </c>
      <c r="G52" s="29">
        <v>0.2</v>
      </c>
      <c r="H52" s="29">
        <v>2.7</v>
      </c>
      <c r="I52" s="29">
        <v>243</v>
      </c>
      <c r="J52" s="29">
        <v>10</v>
      </c>
      <c r="K52" s="29" t="s">
        <v>24</v>
      </c>
      <c r="L52" s="29">
        <v>1.17</v>
      </c>
      <c r="M52" s="29">
        <v>12</v>
      </c>
      <c r="N52" s="40">
        <v>7</v>
      </c>
      <c r="O52" s="40">
        <v>68</v>
      </c>
      <c r="P52" s="40">
        <v>53.7</v>
      </c>
      <c r="Q52" s="40">
        <v>13.1</v>
      </c>
      <c r="R52" s="29">
        <v>93</v>
      </c>
      <c r="S52" s="29">
        <v>5</v>
      </c>
      <c r="T52" s="30">
        <v>30</v>
      </c>
    </row>
    <row r="53" spans="1:20" x14ac:dyDescent="0.25">
      <c r="A53" s="38" t="s">
        <v>87</v>
      </c>
      <c r="B53" s="38">
        <v>340</v>
      </c>
      <c r="C53" s="39">
        <f t="shared" si="6"/>
        <v>0.16549844236760125</v>
      </c>
      <c r="D53" s="27">
        <v>340</v>
      </c>
      <c r="E53" s="79">
        <v>0.16549844236760125</v>
      </c>
      <c r="F53" s="28" t="s">
        <v>79</v>
      </c>
      <c r="G53" s="29">
        <v>0.22</v>
      </c>
      <c r="H53" s="29">
        <v>3.4</v>
      </c>
      <c r="I53" s="29">
        <v>172</v>
      </c>
      <c r="J53" s="29">
        <v>20</v>
      </c>
      <c r="K53" s="29" t="s">
        <v>24</v>
      </c>
      <c r="L53" s="29">
        <v>4.91</v>
      </c>
      <c r="M53" s="29">
        <v>18</v>
      </c>
      <c r="N53" s="40">
        <v>9</v>
      </c>
      <c r="O53" s="40">
        <v>465</v>
      </c>
      <c r="P53" s="40">
        <v>21.6</v>
      </c>
      <c r="Q53" s="40">
        <v>5.5</v>
      </c>
      <c r="R53" s="29">
        <v>328</v>
      </c>
      <c r="S53" s="29">
        <v>3.5</v>
      </c>
      <c r="T53" s="30">
        <v>45</v>
      </c>
    </row>
    <row r="54" spans="1:20" x14ac:dyDescent="0.25">
      <c r="A54" t="s">
        <v>88</v>
      </c>
      <c r="C54" s="19"/>
      <c r="D54" s="27"/>
      <c r="E54" s="79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ht="15.75" thickBot="1" x14ac:dyDescent="0.3">
      <c r="A55" s="10" t="s">
        <v>38</v>
      </c>
      <c r="B55">
        <f>SUM(B49:B54)</f>
        <v>2054.4</v>
      </c>
      <c r="C55" s="41">
        <f>SUM(C49:C53)</f>
        <v>1</v>
      </c>
      <c r="D55" s="82">
        <f>SUM(D49:D54)</f>
        <v>2054.4</v>
      </c>
      <c r="E55" s="83">
        <f>SUM(E49:E53)</f>
        <v>1</v>
      </c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</row>
    <row r="56" spans="1:20" x14ac:dyDescent="0.25">
      <c r="A56" s="47" t="s">
        <v>89</v>
      </c>
      <c r="C56" s="41"/>
      <c r="D56" s="84"/>
      <c r="E56" s="8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86"/>
    </row>
    <row r="57" spans="1:20" x14ac:dyDescent="0.25">
      <c r="A57" s="87"/>
      <c r="B57" s="87"/>
      <c r="C57" s="88"/>
      <c r="D57" s="89"/>
      <c r="E57" s="90"/>
      <c r="F57" s="91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</row>
    <row r="58" spans="1:20" x14ac:dyDescent="0.25">
      <c r="A58" t="s">
        <v>90</v>
      </c>
      <c r="C58" s="19"/>
      <c r="D58" s="94">
        <f>D55+D45+D35+D25+D14</f>
        <v>9239.7000000000007</v>
      </c>
      <c r="E58" s="95"/>
      <c r="F58" s="49">
        <v>76</v>
      </c>
      <c r="G58" s="50">
        <v>0.6</v>
      </c>
      <c r="H58" s="50">
        <v>33.200000000000003</v>
      </c>
      <c r="I58" s="50">
        <v>279</v>
      </c>
      <c r="J58" s="50">
        <v>36</v>
      </c>
      <c r="K58" s="50">
        <v>0.05</v>
      </c>
      <c r="L58" s="50">
        <v>6.78</v>
      </c>
      <c r="M58" s="50">
        <v>64</v>
      </c>
      <c r="N58" s="50">
        <v>17</v>
      </c>
      <c r="O58" s="50">
        <v>813</v>
      </c>
      <c r="P58" s="50">
        <v>79.2</v>
      </c>
      <c r="Q58" s="50">
        <v>14.3</v>
      </c>
      <c r="R58" s="50">
        <v>600</v>
      </c>
      <c r="S58" s="50">
        <v>5</v>
      </c>
      <c r="T58" s="50">
        <v>190</v>
      </c>
    </row>
    <row r="59" spans="1:20" x14ac:dyDescent="0.25">
      <c r="A59" s="87"/>
      <c r="B59" s="87"/>
      <c r="C59" s="88"/>
      <c r="D59" s="96"/>
      <c r="E59" s="97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</row>
    <row r="60" spans="1:20" x14ac:dyDescent="0.25">
      <c r="A60" s="101" t="s">
        <v>91</v>
      </c>
      <c r="B60" s="87"/>
      <c r="C60" s="88"/>
      <c r="D60" s="96"/>
      <c r="E60" s="97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</row>
    <row r="61" spans="1:20" x14ac:dyDescent="0.25">
      <c r="A61" s="87" t="s">
        <v>92</v>
      </c>
      <c r="B61" s="87"/>
      <c r="C61" s="88"/>
      <c r="D61" s="96"/>
      <c r="E61" s="97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</row>
    <row r="62" spans="1:20" x14ac:dyDescent="0.25">
      <c r="A62" s="101" t="s">
        <v>93</v>
      </c>
      <c r="B62" s="87"/>
      <c r="C62" s="88"/>
      <c r="D62" s="96"/>
      <c r="E62" s="97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/>
    </row>
    <row r="63" spans="1:20" x14ac:dyDescent="0.25">
      <c r="A63" s="87" t="s">
        <v>94</v>
      </c>
      <c r="B63" s="87"/>
      <c r="C63" s="88"/>
      <c r="D63" s="96"/>
      <c r="E63" s="97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/>
    </row>
    <row r="64" spans="1:20" x14ac:dyDescent="0.25">
      <c r="A64" s="102" t="s">
        <v>95</v>
      </c>
      <c r="B64" s="87"/>
      <c r="C64" s="88"/>
      <c r="D64" s="96"/>
      <c r="E64" s="97"/>
      <c r="F64" s="98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/>
    </row>
    <row r="65" spans="1:20" x14ac:dyDescent="0.25">
      <c r="A65" s="87"/>
      <c r="B65" s="87"/>
      <c r="C65" s="88"/>
      <c r="D65" s="96"/>
      <c r="E65" s="97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</row>
    <row r="66" spans="1:20" ht="15.75" thickBot="1" x14ac:dyDescent="0.3">
      <c r="A66" s="101" t="s">
        <v>91</v>
      </c>
      <c r="B66" s="87"/>
      <c r="C66" s="88"/>
      <c r="D66" s="96"/>
      <c r="E66" s="97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/>
    </row>
    <row r="67" spans="1:20" x14ac:dyDescent="0.25">
      <c r="A67" t="s">
        <v>96</v>
      </c>
      <c r="B67" s="103">
        <v>7.83</v>
      </c>
      <c r="C67" s="21">
        <f>B67/B$72</f>
        <v>3.2303312842939066E-2</v>
      </c>
      <c r="D67" s="52">
        <v>7.83</v>
      </c>
      <c r="E67" s="53">
        <v>3.2303312842939066E-2</v>
      </c>
      <c r="F67" s="24" t="s">
        <v>97</v>
      </c>
      <c r="G67" s="25">
        <v>0.48</v>
      </c>
      <c r="H67" s="25">
        <v>8.1</v>
      </c>
      <c r="I67" s="25">
        <v>185</v>
      </c>
      <c r="J67" s="25">
        <v>22</v>
      </c>
      <c r="K67" s="25" t="s">
        <v>24</v>
      </c>
      <c r="L67" s="25">
        <v>0.57999999999999996</v>
      </c>
      <c r="M67" s="25">
        <v>12</v>
      </c>
      <c r="N67" s="25">
        <v>10</v>
      </c>
      <c r="O67" s="25">
        <v>120</v>
      </c>
      <c r="P67" s="25">
        <v>25.5</v>
      </c>
      <c r="Q67" s="25">
        <v>6.4</v>
      </c>
      <c r="R67" s="25">
        <v>110</v>
      </c>
      <c r="S67" s="25">
        <v>2.5</v>
      </c>
      <c r="T67" s="26">
        <v>75</v>
      </c>
    </row>
    <row r="68" spans="1:20" x14ac:dyDescent="0.25">
      <c r="A68" t="s">
        <v>98</v>
      </c>
      <c r="B68" s="103">
        <v>77.11</v>
      </c>
      <c r="C68" s="21">
        <f t="shared" ref="C68:C71" si="7">B68/B$72</f>
        <v>0.31812368497050209</v>
      </c>
      <c r="D68" s="57">
        <v>77.11</v>
      </c>
      <c r="E68" s="72">
        <v>0.31812368497050209</v>
      </c>
      <c r="F68" s="28" t="s">
        <v>99</v>
      </c>
      <c r="G68" s="29">
        <v>0.1</v>
      </c>
      <c r="H68" s="29">
        <v>1.2</v>
      </c>
      <c r="I68" s="29">
        <v>104</v>
      </c>
      <c r="J68" s="29">
        <v>12</v>
      </c>
      <c r="K68" s="29" t="s">
        <v>24</v>
      </c>
      <c r="L68" s="29">
        <v>0.26</v>
      </c>
      <c r="M68" s="29">
        <v>6</v>
      </c>
      <c r="N68" s="29">
        <v>2</v>
      </c>
      <c r="O68" s="29">
        <v>56</v>
      </c>
      <c r="P68" s="29">
        <v>26.3</v>
      </c>
      <c r="Q68" s="29">
        <v>5.0999999999999996</v>
      </c>
      <c r="R68" s="29">
        <v>34</v>
      </c>
      <c r="S68" s="29">
        <v>2</v>
      </c>
      <c r="T68" s="30">
        <v>10</v>
      </c>
    </row>
    <row r="69" spans="1:20" x14ac:dyDescent="0.25">
      <c r="A69" s="31" t="s">
        <v>100</v>
      </c>
      <c r="B69" s="104">
        <v>89</v>
      </c>
      <c r="C69" s="32">
        <f t="shared" si="7"/>
        <v>0.36717686373200215</v>
      </c>
      <c r="D69" s="36">
        <v>89</v>
      </c>
      <c r="E69" s="73">
        <v>0.36717686373200215</v>
      </c>
      <c r="F69" s="35" t="s">
        <v>56</v>
      </c>
      <c r="G69" s="36">
        <v>0.24</v>
      </c>
      <c r="H69" s="36">
        <v>2.8</v>
      </c>
      <c r="I69" s="36">
        <v>438</v>
      </c>
      <c r="J69" s="36">
        <v>10</v>
      </c>
      <c r="K69" s="36" t="s">
        <v>24</v>
      </c>
      <c r="L69" s="36">
        <v>0.34</v>
      </c>
      <c r="M69" s="36">
        <v>8</v>
      </c>
      <c r="N69" s="36">
        <v>5</v>
      </c>
      <c r="O69" s="36">
        <v>68</v>
      </c>
      <c r="P69" s="36">
        <v>137</v>
      </c>
      <c r="Q69" s="36">
        <v>24.4</v>
      </c>
      <c r="R69" s="36">
        <v>87</v>
      </c>
      <c r="S69" s="36">
        <v>5.5</v>
      </c>
      <c r="T69" s="37">
        <v>15</v>
      </c>
    </row>
    <row r="70" spans="1:20" x14ac:dyDescent="0.25">
      <c r="A70" s="38" t="s">
        <v>101</v>
      </c>
      <c r="B70" s="105">
        <v>4.62</v>
      </c>
      <c r="C70" s="39">
        <f t="shared" si="7"/>
        <v>1.9060192252155619E-2</v>
      </c>
      <c r="D70" s="57">
        <v>4.62</v>
      </c>
      <c r="E70" s="72">
        <v>1.9060192252155619E-2</v>
      </c>
      <c r="F70" s="28" t="s">
        <v>80</v>
      </c>
      <c r="G70" s="29">
        <v>0.26</v>
      </c>
      <c r="H70" s="29">
        <v>5.4</v>
      </c>
      <c r="I70" s="29">
        <v>441</v>
      </c>
      <c r="J70" s="29">
        <v>22</v>
      </c>
      <c r="K70" s="29" t="s">
        <v>24</v>
      </c>
      <c r="L70" s="29">
        <v>0.67</v>
      </c>
      <c r="M70" s="29">
        <v>14</v>
      </c>
      <c r="N70" s="29" t="s">
        <v>80</v>
      </c>
      <c r="O70" s="29">
        <v>100</v>
      </c>
      <c r="P70" s="29">
        <v>110</v>
      </c>
      <c r="Q70" s="29">
        <v>23.7</v>
      </c>
      <c r="R70" s="29">
        <v>122</v>
      </c>
      <c r="S70" s="29">
        <v>5</v>
      </c>
      <c r="T70" s="30">
        <v>30</v>
      </c>
    </row>
    <row r="71" spans="1:20" x14ac:dyDescent="0.25">
      <c r="A71" s="38" t="s">
        <v>102</v>
      </c>
      <c r="B71" s="105">
        <v>63.83</v>
      </c>
      <c r="C71" s="39">
        <f t="shared" si="7"/>
        <v>0.26333594620240108</v>
      </c>
      <c r="D71" s="57">
        <v>63.83</v>
      </c>
      <c r="E71" s="72">
        <v>0.26333594620240108</v>
      </c>
      <c r="F71" s="28" t="s">
        <v>103</v>
      </c>
      <c r="G71" s="29">
        <v>0.3</v>
      </c>
      <c r="H71" s="29">
        <v>4.5999999999999996</v>
      </c>
      <c r="I71" s="29">
        <v>309</v>
      </c>
      <c r="J71" s="29">
        <v>20</v>
      </c>
      <c r="K71" s="29" t="s">
        <v>24</v>
      </c>
      <c r="L71" s="29">
        <v>2.81</v>
      </c>
      <c r="M71" s="29">
        <v>20</v>
      </c>
      <c r="N71" s="29">
        <v>11</v>
      </c>
      <c r="O71" s="29">
        <v>889</v>
      </c>
      <c r="P71" s="29">
        <v>38</v>
      </c>
      <c r="Q71" s="29">
        <v>9.1</v>
      </c>
      <c r="R71" s="29">
        <v>392</v>
      </c>
      <c r="S71" s="29">
        <v>3.5</v>
      </c>
      <c r="T71" s="30">
        <v>45</v>
      </c>
    </row>
    <row r="72" spans="1:20" x14ac:dyDescent="0.25">
      <c r="A72" s="10" t="s">
        <v>38</v>
      </c>
      <c r="B72" s="18">
        <f>SUM(B67:B71)</f>
        <v>242.39</v>
      </c>
      <c r="C72" s="41">
        <f>SUM(C67:C71)</f>
        <v>1</v>
      </c>
      <c r="D72" s="106">
        <v>242.39</v>
      </c>
      <c r="E72" s="95">
        <f>SUM(E67:E71)</f>
        <v>1</v>
      </c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1"/>
    </row>
    <row r="73" spans="1:20" x14ac:dyDescent="0.25">
      <c r="A73" s="107"/>
      <c r="B73" s="108"/>
      <c r="C73" s="109"/>
      <c r="D73" s="110"/>
      <c r="E73" s="111"/>
      <c r="F73" s="112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x14ac:dyDescent="0.25">
      <c r="A74" s="113"/>
      <c r="B74" s="108"/>
      <c r="C74" s="114"/>
      <c r="D74" s="110"/>
      <c r="E74" s="111"/>
      <c r="F74" s="112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</row>
    <row r="75" spans="1:20" x14ac:dyDescent="0.25">
      <c r="A75" s="115" t="s">
        <v>104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</row>
    <row r="76" spans="1:20" x14ac:dyDescent="0.25">
      <c r="A76" t="s">
        <v>0</v>
      </c>
      <c r="B76" s="1" t="s">
        <v>1</v>
      </c>
      <c r="C76" s="2" t="s">
        <v>2</v>
      </c>
      <c r="D76" s="3" t="s">
        <v>1</v>
      </c>
      <c r="E76" s="4" t="s">
        <v>1</v>
      </c>
      <c r="F76" s="5" t="s">
        <v>105</v>
      </c>
      <c r="G76" s="6" t="s">
        <v>106</v>
      </c>
      <c r="H76" s="6" t="s">
        <v>107</v>
      </c>
      <c r="I76" s="6" t="s">
        <v>108</v>
      </c>
      <c r="J76" s="6" t="s">
        <v>109</v>
      </c>
      <c r="K76" s="6" t="s">
        <v>110</v>
      </c>
      <c r="L76" s="6" t="s">
        <v>9</v>
      </c>
      <c r="M76" s="6" t="s">
        <v>111</v>
      </c>
      <c r="N76" s="6" t="s">
        <v>112</v>
      </c>
      <c r="O76" s="3" t="s">
        <v>12</v>
      </c>
      <c r="P76" s="6" t="s">
        <v>113</v>
      </c>
      <c r="Q76" s="3" t="s">
        <v>14</v>
      </c>
      <c r="R76" s="3" t="s">
        <v>15</v>
      </c>
      <c r="S76" s="3" t="s">
        <v>16</v>
      </c>
      <c r="T76" s="6" t="s">
        <v>114</v>
      </c>
    </row>
    <row r="77" spans="1:20" x14ac:dyDescent="0.25">
      <c r="A77" t="s">
        <v>18</v>
      </c>
      <c r="B77" s="1" t="s">
        <v>19</v>
      </c>
      <c r="C77" s="2"/>
      <c r="D77" s="3" t="s">
        <v>20</v>
      </c>
      <c r="E77" s="4" t="s">
        <v>21</v>
      </c>
      <c r="F77" s="5"/>
      <c r="G77" s="6"/>
      <c r="H77" s="6"/>
      <c r="I77" s="6"/>
      <c r="J77" s="6"/>
      <c r="K77" s="6"/>
      <c r="L77" s="6"/>
      <c r="M77" s="6"/>
      <c r="N77" s="6"/>
      <c r="O77" s="3" t="s">
        <v>115</v>
      </c>
      <c r="P77" s="6"/>
      <c r="Q77" s="3" t="s">
        <v>115</v>
      </c>
      <c r="R77" s="3" t="s">
        <v>115</v>
      </c>
      <c r="S77" s="3" t="s">
        <v>115</v>
      </c>
      <c r="T77" s="6"/>
    </row>
    <row r="78" spans="1:20" x14ac:dyDescent="0.25">
      <c r="A78" s="10" t="s">
        <v>26</v>
      </c>
      <c r="B78" s="1"/>
      <c r="C78" s="2"/>
      <c r="D78" s="11"/>
      <c r="E78" s="12"/>
      <c r="F78" s="13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x14ac:dyDescent="0.25">
      <c r="A79" s="10"/>
      <c r="B79" s="18"/>
      <c r="C79" s="19"/>
      <c r="D79" s="14"/>
      <c r="E79" s="15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7"/>
    </row>
    <row r="80" spans="1:20" ht="15.75" thickBot="1" x14ac:dyDescent="0.3">
      <c r="A80" s="20" t="s">
        <v>27</v>
      </c>
      <c r="C80" s="19"/>
      <c r="D80" s="14"/>
      <c r="E80" s="15"/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7"/>
    </row>
    <row r="81" spans="1:20" ht="15.75" thickBot="1" x14ac:dyDescent="0.3">
      <c r="A81" s="117" t="s">
        <v>28</v>
      </c>
      <c r="B81" s="117">
        <v>298</v>
      </c>
      <c r="C81" s="118">
        <f>B81/B$14</f>
        <v>0.29578163771712157</v>
      </c>
      <c r="D81" s="119">
        <v>298</v>
      </c>
      <c r="E81" s="120">
        <f>D81/D$14</f>
        <v>0.29578163771712157</v>
      </c>
      <c r="F81" s="121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3"/>
    </row>
    <row r="82" spans="1:20" ht="15.75" thickBot="1" x14ac:dyDescent="0.3">
      <c r="A82" s="117" t="s">
        <v>30</v>
      </c>
      <c r="B82" s="117">
        <v>111</v>
      </c>
      <c r="C82" s="118">
        <f t="shared" ref="C82:C85" si="8">B82/B$14</f>
        <v>0.11017369727047147</v>
      </c>
      <c r="D82" s="124">
        <v>111</v>
      </c>
      <c r="E82" s="120">
        <f t="shared" ref="E82:E85" si="9">D82/D$14</f>
        <v>0.11017369727047147</v>
      </c>
      <c r="F82" s="125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7"/>
    </row>
    <row r="83" spans="1:20" ht="15.75" thickBot="1" x14ac:dyDescent="0.3">
      <c r="A83" s="31" t="s">
        <v>32</v>
      </c>
      <c r="B83" s="31">
        <v>80</v>
      </c>
      <c r="C83" s="32">
        <f t="shared" si="8"/>
        <v>7.9404466501240695E-2</v>
      </c>
      <c r="D83" s="33">
        <v>80</v>
      </c>
      <c r="E83" s="34">
        <f t="shared" si="9"/>
        <v>7.9404466501240695E-2</v>
      </c>
      <c r="F83" s="128">
        <f>0.08*1000*F11</f>
        <v>48</v>
      </c>
      <c r="G83" s="128">
        <f t="shared" ref="G83:T83" si="10">0.08*1000*G11</f>
        <v>8</v>
      </c>
      <c r="H83" s="128">
        <f t="shared" si="10"/>
        <v>56</v>
      </c>
      <c r="I83" s="128">
        <f t="shared" si="10"/>
        <v>2160</v>
      </c>
      <c r="J83" s="128">
        <f t="shared" si="10"/>
        <v>640</v>
      </c>
      <c r="K83" s="128" t="s">
        <v>24</v>
      </c>
      <c r="L83" s="128">
        <f t="shared" si="10"/>
        <v>4</v>
      </c>
      <c r="M83" s="128">
        <f t="shared" si="10"/>
        <v>320</v>
      </c>
      <c r="N83" s="128">
        <f t="shared" si="10"/>
        <v>160</v>
      </c>
      <c r="O83" s="128">
        <f t="shared" si="10"/>
        <v>1600</v>
      </c>
      <c r="P83" s="128">
        <f t="shared" si="10"/>
        <v>652</v>
      </c>
      <c r="Q83" s="128">
        <f t="shared" si="10"/>
        <v>208.79999999999998</v>
      </c>
      <c r="R83" s="128">
        <f t="shared" si="10"/>
        <v>1040</v>
      </c>
      <c r="S83" s="128">
        <f t="shared" si="10"/>
        <v>160</v>
      </c>
      <c r="T83" s="128">
        <f t="shared" si="10"/>
        <v>800</v>
      </c>
    </row>
    <row r="84" spans="1:20" ht="15.75" thickBot="1" x14ac:dyDescent="0.3">
      <c r="A84" s="38" t="s">
        <v>34</v>
      </c>
      <c r="B84" s="38">
        <v>12.5</v>
      </c>
      <c r="C84" s="39">
        <f t="shared" si="8"/>
        <v>1.2406947890818859E-2</v>
      </c>
      <c r="D84" s="27">
        <v>12.5</v>
      </c>
      <c r="E84" s="23">
        <f t="shared" si="9"/>
        <v>1.2406947890818859E-2</v>
      </c>
      <c r="F84" s="129">
        <f>0.01*1000*F12</f>
        <v>10</v>
      </c>
      <c r="G84" s="129">
        <f t="shared" ref="G84:T84" si="11">0.01*1000*G12</f>
        <v>1.4000000000000001</v>
      </c>
      <c r="H84" s="129">
        <f t="shared" si="11"/>
        <v>12</v>
      </c>
      <c r="I84" s="129">
        <f t="shared" si="11"/>
        <v>580</v>
      </c>
      <c r="J84" s="129">
        <f t="shared" si="11"/>
        <v>100</v>
      </c>
      <c r="K84" s="129">
        <f t="shared" si="11"/>
        <v>0.3</v>
      </c>
      <c r="L84" s="129">
        <f t="shared" si="11"/>
        <v>1.7000000000000002</v>
      </c>
      <c r="M84" s="129">
        <f t="shared" si="11"/>
        <v>60</v>
      </c>
      <c r="N84" s="129">
        <f t="shared" si="11"/>
        <v>30</v>
      </c>
      <c r="O84" s="129">
        <f t="shared" si="11"/>
        <v>520</v>
      </c>
      <c r="P84" s="129">
        <f t="shared" si="11"/>
        <v>241</v>
      </c>
      <c r="Q84" s="129">
        <f t="shared" si="11"/>
        <v>63.5</v>
      </c>
      <c r="R84" s="129">
        <f t="shared" si="11"/>
        <v>230</v>
      </c>
      <c r="S84" s="129">
        <f t="shared" si="11"/>
        <v>35</v>
      </c>
      <c r="T84" s="129">
        <f t="shared" si="11"/>
        <v>100</v>
      </c>
    </row>
    <row r="85" spans="1:20" x14ac:dyDescent="0.25">
      <c r="A85" s="38" t="s">
        <v>36</v>
      </c>
      <c r="B85" s="38">
        <v>506</v>
      </c>
      <c r="C85" s="39">
        <f t="shared" si="8"/>
        <v>0.5022332506203474</v>
      </c>
      <c r="D85" s="27">
        <v>506</v>
      </c>
      <c r="E85" s="23">
        <f t="shared" si="9"/>
        <v>0.5022332506203474</v>
      </c>
      <c r="F85" s="129">
        <f>0.5*1000*F13</f>
        <v>4200</v>
      </c>
      <c r="G85" s="129">
        <f t="shared" ref="G85:T85" si="12">0.5*1000*G13</f>
        <v>280</v>
      </c>
      <c r="H85" s="129">
        <f t="shared" si="12"/>
        <v>4550</v>
      </c>
      <c r="I85" s="129">
        <f t="shared" si="12"/>
        <v>56500</v>
      </c>
      <c r="J85" s="129">
        <f t="shared" si="12"/>
        <v>5000</v>
      </c>
      <c r="K85" s="129">
        <f t="shared" si="12"/>
        <v>25</v>
      </c>
      <c r="L85" s="129">
        <f t="shared" si="12"/>
        <v>1535</v>
      </c>
      <c r="M85" s="129">
        <f t="shared" si="12"/>
        <v>16000</v>
      </c>
      <c r="N85" s="129">
        <f t="shared" si="12"/>
        <v>6500</v>
      </c>
      <c r="O85" s="129">
        <f t="shared" si="12"/>
        <v>406500</v>
      </c>
      <c r="P85" s="129">
        <f t="shared" si="12"/>
        <v>10050</v>
      </c>
      <c r="Q85" s="129">
        <f t="shared" si="12"/>
        <v>1965</v>
      </c>
      <c r="R85" s="129">
        <f t="shared" si="12"/>
        <v>82000</v>
      </c>
      <c r="S85" s="129">
        <f t="shared" si="12"/>
        <v>1500</v>
      </c>
      <c r="T85" s="129">
        <f t="shared" si="12"/>
        <v>12500</v>
      </c>
    </row>
    <row r="86" spans="1:20" x14ac:dyDescent="0.25">
      <c r="A86" s="10" t="s">
        <v>38</v>
      </c>
      <c r="B86" s="18">
        <f>SUM(B80:B85)</f>
        <v>1007.5</v>
      </c>
      <c r="C86" s="41">
        <f>SUM(C81:C85)</f>
        <v>1</v>
      </c>
      <c r="D86" s="42">
        <f>SUM(D77:D85)</f>
        <v>1007.5</v>
      </c>
      <c r="E86" s="43">
        <f>SUM(E81:E85)</f>
        <v>1</v>
      </c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6"/>
    </row>
    <row r="87" spans="1:20" ht="24" x14ac:dyDescent="0.25">
      <c r="A87" s="10"/>
      <c r="B87" s="18"/>
      <c r="C87" s="41"/>
      <c r="D87" s="48"/>
      <c r="E87" s="65" t="s">
        <v>116</v>
      </c>
      <c r="F87" s="4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130"/>
    </row>
    <row r="88" spans="1:20" x14ac:dyDescent="0.25">
      <c r="A88" s="131" t="s">
        <v>117</v>
      </c>
      <c r="B88" s="132"/>
      <c r="C88" s="133"/>
      <c r="D88" s="134"/>
      <c r="E88" s="135">
        <v>80</v>
      </c>
      <c r="F88" s="128">
        <v>48</v>
      </c>
      <c r="G88" s="128">
        <v>8</v>
      </c>
      <c r="H88" s="128">
        <v>56</v>
      </c>
      <c r="I88" s="128">
        <v>2160</v>
      </c>
      <c r="J88" s="128">
        <v>640</v>
      </c>
      <c r="K88" s="128" t="s">
        <v>24</v>
      </c>
      <c r="L88" s="128">
        <v>4</v>
      </c>
      <c r="M88" s="128">
        <v>320</v>
      </c>
      <c r="N88" s="128">
        <v>160</v>
      </c>
      <c r="O88" s="128">
        <v>1600</v>
      </c>
      <c r="P88" s="128">
        <v>652</v>
      </c>
      <c r="Q88" s="128">
        <v>208.79999999999998</v>
      </c>
      <c r="R88" s="128">
        <v>1040</v>
      </c>
      <c r="S88" s="128">
        <v>160</v>
      </c>
      <c r="T88" s="128">
        <v>800</v>
      </c>
    </row>
    <row r="89" spans="1:20" x14ac:dyDescent="0.25">
      <c r="A89" s="47" t="s">
        <v>118</v>
      </c>
      <c r="B89" s="18"/>
      <c r="C89" s="41"/>
      <c r="D89" s="48"/>
      <c r="E89" s="136">
        <v>510</v>
      </c>
      <c r="F89" s="137">
        <f>F84+F85</f>
        <v>4210</v>
      </c>
      <c r="G89" s="137">
        <f t="shared" ref="G89:T89" si="13">G84+G85</f>
        <v>281.39999999999998</v>
      </c>
      <c r="H89" s="137">
        <f t="shared" si="13"/>
        <v>4562</v>
      </c>
      <c r="I89" s="137">
        <f t="shared" si="13"/>
        <v>57080</v>
      </c>
      <c r="J89" s="137">
        <f t="shared" si="13"/>
        <v>5100</v>
      </c>
      <c r="K89" s="137">
        <f t="shared" si="13"/>
        <v>25.3</v>
      </c>
      <c r="L89" s="137">
        <f t="shared" si="13"/>
        <v>1536.7</v>
      </c>
      <c r="M89" s="137">
        <f t="shared" si="13"/>
        <v>16060</v>
      </c>
      <c r="N89" s="137">
        <f t="shared" si="13"/>
        <v>6530</v>
      </c>
      <c r="O89" s="137">
        <f t="shared" si="13"/>
        <v>407020</v>
      </c>
      <c r="P89" s="137">
        <f t="shared" si="13"/>
        <v>10291</v>
      </c>
      <c r="Q89" s="137">
        <f t="shared" si="13"/>
        <v>2028.5</v>
      </c>
      <c r="R89" s="137">
        <f t="shared" si="13"/>
        <v>82230</v>
      </c>
      <c r="S89" s="137">
        <f t="shared" si="13"/>
        <v>1535</v>
      </c>
      <c r="T89" s="137">
        <f t="shared" si="13"/>
        <v>12600</v>
      </c>
    </row>
    <row r="90" spans="1:20" x14ac:dyDescent="0.25">
      <c r="A90" s="47" t="s">
        <v>119</v>
      </c>
      <c r="B90" s="18"/>
      <c r="C90" s="41"/>
      <c r="D90" s="48"/>
      <c r="E90" s="136">
        <f>E88+E89</f>
        <v>590</v>
      </c>
      <c r="F90" s="137">
        <f>SUM(F88:F89)</f>
        <v>4258</v>
      </c>
      <c r="G90" s="137">
        <f t="shared" ref="G90:T90" si="14">SUM(G88:G89)</f>
        <v>289.39999999999998</v>
      </c>
      <c r="H90" s="137">
        <f t="shared" si="14"/>
        <v>4618</v>
      </c>
      <c r="I90" s="137">
        <f t="shared" si="14"/>
        <v>59240</v>
      </c>
      <c r="J90" s="137">
        <f t="shared" si="14"/>
        <v>5740</v>
      </c>
      <c r="K90" s="137">
        <f t="shared" si="14"/>
        <v>25.3</v>
      </c>
      <c r="L90" s="137">
        <f t="shared" si="14"/>
        <v>1540.7</v>
      </c>
      <c r="M90" s="137">
        <f t="shared" si="14"/>
        <v>16380</v>
      </c>
      <c r="N90" s="137">
        <f t="shared" si="14"/>
        <v>6690</v>
      </c>
      <c r="O90" s="137">
        <f t="shared" si="14"/>
        <v>408620</v>
      </c>
      <c r="P90" s="137">
        <f t="shared" si="14"/>
        <v>10943</v>
      </c>
      <c r="Q90" s="137">
        <f t="shared" si="14"/>
        <v>2237.3000000000002</v>
      </c>
      <c r="R90" s="137">
        <f t="shared" si="14"/>
        <v>83270</v>
      </c>
      <c r="S90" s="137">
        <f t="shared" si="14"/>
        <v>1695</v>
      </c>
      <c r="T90" s="137">
        <f t="shared" si="14"/>
        <v>13400</v>
      </c>
    </row>
    <row r="91" spans="1:20" x14ac:dyDescent="0.25">
      <c r="A91" s="10"/>
      <c r="B91" s="18"/>
      <c r="C91" s="19"/>
      <c r="D91" s="48"/>
      <c r="E91" s="136"/>
      <c r="F91" s="49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</row>
    <row r="92" spans="1:20" ht="15.75" thickBot="1" x14ac:dyDescent="0.3">
      <c r="A92" s="20" t="s">
        <v>40</v>
      </c>
      <c r="C92" s="19"/>
      <c r="D92" s="48"/>
      <c r="E92" s="48"/>
      <c r="F92" s="4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</row>
    <row r="93" spans="1:20" ht="15.75" thickBot="1" x14ac:dyDescent="0.3">
      <c r="A93" s="117" t="s">
        <v>41</v>
      </c>
      <c r="B93" s="117">
        <v>65</v>
      </c>
      <c r="C93" s="118">
        <f>B93/B$25</f>
        <v>3.9015606242496996E-2</v>
      </c>
      <c r="D93" s="122">
        <v>65</v>
      </c>
      <c r="E93" s="138">
        <f t="shared" ref="E93:E98" si="15">D93/D$25</f>
        <v>3.9015606242496996E-2</v>
      </c>
      <c r="F93" s="139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</row>
    <row r="94" spans="1:20" ht="15.75" thickBot="1" x14ac:dyDescent="0.3">
      <c r="A94" s="117" t="s">
        <v>42</v>
      </c>
      <c r="B94" s="117">
        <v>337</v>
      </c>
      <c r="C94" s="118">
        <f t="shared" ref="C94:C98" si="16">B94/B$25</f>
        <v>0.20228091236494597</v>
      </c>
      <c r="D94" s="126">
        <v>337</v>
      </c>
      <c r="E94" s="138">
        <f t="shared" si="15"/>
        <v>0.20228091236494597</v>
      </c>
      <c r="F94" s="121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3"/>
    </row>
    <row r="95" spans="1:20" ht="15.75" thickBot="1" x14ac:dyDescent="0.3">
      <c r="A95" s="117" t="s">
        <v>44</v>
      </c>
      <c r="B95" s="117">
        <v>148</v>
      </c>
      <c r="C95" s="118">
        <f t="shared" si="16"/>
        <v>8.883553421368548E-2</v>
      </c>
      <c r="D95" s="126">
        <v>148</v>
      </c>
      <c r="E95" s="138">
        <f t="shared" si="15"/>
        <v>8.883553421368548E-2</v>
      </c>
      <c r="F95" s="125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7"/>
    </row>
    <row r="96" spans="1:20" ht="15.75" thickBot="1" x14ac:dyDescent="0.3">
      <c r="A96" s="31" t="s">
        <v>46</v>
      </c>
      <c r="B96" s="31">
        <v>175</v>
      </c>
      <c r="C96" s="32">
        <f t="shared" si="16"/>
        <v>0.10504201680672269</v>
      </c>
      <c r="D96" s="36">
        <v>175</v>
      </c>
      <c r="E96" s="58">
        <f t="shared" si="15"/>
        <v>0.10504201680672269</v>
      </c>
      <c r="F96" s="128">
        <f>0.105*1000*F21</f>
        <v>189</v>
      </c>
      <c r="G96" s="128">
        <f t="shared" ref="G96:T96" si="17">0.105*1000*G21</f>
        <v>14.700000000000001</v>
      </c>
      <c r="H96" s="128">
        <f t="shared" si="17"/>
        <v>378</v>
      </c>
      <c r="I96" s="128">
        <f t="shared" si="17"/>
        <v>3675</v>
      </c>
      <c r="J96" s="128">
        <f t="shared" si="17"/>
        <v>1050</v>
      </c>
      <c r="K96" s="128">
        <f t="shared" si="17"/>
        <v>1.05</v>
      </c>
      <c r="L96" s="128">
        <f t="shared" si="17"/>
        <v>44.1</v>
      </c>
      <c r="M96" s="128">
        <f t="shared" si="17"/>
        <v>840</v>
      </c>
      <c r="N96" s="128">
        <f t="shared" si="17"/>
        <v>525</v>
      </c>
      <c r="O96" s="128">
        <f t="shared" si="17"/>
        <v>5460</v>
      </c>
      <c r="P96" s="128">
        <f t="shared" si="17"/>
        <v>935.55000000000007</v>
      </c>
      <c r="Q96" s="128">
        <f t="shared" si="17"/>
        <v>231.00000000000003</v>
      </c>
      <c r="R96" s="128">
        <f t="shared" si="17"/>
        <v>2520</v>
      </c>
      <c r="S96" s="128">
        <f t="shared" si="17"/>
        <v>262.5</v>
      </c>
      <c r="T96" s="128">
        <f t="shared" si="17"/>
        <v>2100</v>
      </c>
    </row>
    <row r="97" spans="1:20" ht="15.75" thickBot="1" x14ac:dyDescent="0.3">
      <c r="A97" s="38" t="s">
        <v>48</v>
      </c>
      <c r="B97" s="38">
        <v>50</v>
      </c>
      <c r="C97" s="39">
        <f t="shared" si="16"/>
        <v>3.0012004801920768E-2</v>
      </c>
      <c r="D97" s="57">
        <v>50</v>
      </c>
      <c r="E97" s="53">
        <f t="shared" si="15"/>
        <v>3.0012004801920768E-2</v>
      </c>
      <c r="F97" s="129">
        <f>0.03*1000*F22</f>
        <v>48</v>
      </c>
      <c r="G97" s="129">
        <f t="shared" ref="G97:T97" si="18">0.03*1000*G22</f>
        <v>6</v>
      </c>
      <c r="H97" s="129">
        <f t="shared" si="18"/>
        <v>111</v>
      </c>
      <c r="I97" s="129">
        <f t="shared" si="18"/>
        <v>1560</v>
      </c>
      <c r="J97" s="129">
        <f t="shared" si="18"/>
        <v>360</v>
      </c>
      <c r="K97" s="129" t="s">
        <v>24</v>
      </c>
      <c r="L97" s="129">
        <f t="shared" si="18"/>
        <v>15.3</v>
      </c>
      <c r="M97" s="129">
        <f t="shared" si="18"/>
        <v>240</v>
      </c>
      <c r="N97" s="129">
        <f t="shared" si="18"/>
        <v>180</v>
      </c>
      <c r="O97" s="129">
        <f t="shared" si="18"/>
        <v>3600</v>
      </c>
      <c r="P97" s="129">
        <f t="shared" si="18"/>
        <v>642</v>
      </c>
      <c r="Q97" s="129">
        <f t="shared" si="18"/>
        <v>163.20000000000002</v>
      </c>
      <c r="R97" s="129">
        <f t="shared" si="18"/>
        <v>900</v>
      </c>
      <c r="S97" s="129">
        <f t="shared" si="18"/>
        <v>120</v>
      </c>
      <c r="T97" s="129">
        <f t="shared" si="18"/>
        <v>300</v>
      </c>
    </row>
    <row r="98" spans="1:20" x14ac:dyDescent="0.25">
      <c r="A98" s="38" t="s">
        <v>49</v>
      </c>
      <c r="B98" s="38">
        <v>891</v>
      </c>
      <c r="C98" s="39">
        <f t="shared" si="16"/>
        <v>0.53481392557022811</v>
      </c>
      <c r="D98" s="57">
        <v>891</v>
      </c>
      <c r="E98" s="53">
        <f t="shared" si="15"/>
        <v>0.53481392557022811</v>
      </c>
      <c r="F98" s="129">
        <f>0.5348*1000*F23</f>
        <v>3957.5200000000009</v>
      </c>
      <c r="G98" s="129">
        <f t="shared" ref="G98:T98" si="19">0.5348*1000*G23</f>
        <v>203.22400000000002</v>
      </c>
      <c r="H98" s="129">
        <f t="shared" si="19"/>
        <v>11230.800000000001</v>
      </c>
      <c r="I98" s="129">
        <f t="shared" si="19"/>
        <v>51340.800000000003</v>
      </c>
      <c r="J98" s="129">
        <f t="shared" si="19"/>
        <v>8556.8000000000011</v>
      </c>
      <c r="K98" s="129">
        <f t="shared" si="19"/>
        <v>10.696000000000002</v>
      </c>
      <c r="L98" s="129">
        <f t="shared" si="19"/>
        <v>1240.7360000000001</v>
      </c>
      <c r="M98" s="129">
        <f t="shared" si="19"/>
        <v>22461.600000000002</v>
      </c>
      <c r="N98" s="129">
        <f t="shared" si="19"/>
        <v>9091.6</v>
      </c>
      <c r="O98" s="129">
        <f t="shared" si="19"/>
        <v>98403.200000000012</v>
      </c>
      <c r="P98" s="129">
        <f t="shared" si="19"/>
        <v>10802.960000000001</v>
      </c>
      <c r="Q98" s="129">
        <f t="shared" si="19"/>
        <v>2144.5480000000002</v>
      </c>
      <c r="R98" s="129">
        <f t="shared" si="19"/>
        <v>66850.000000000015</v>
      </c>
      <c r="S98" s="129">
        <f t="shared" si="19"/>
        <v>2139.2000000000003</v>
      </c>
      <c r="T98" s="129">
        <f t="shared" si="19"/>
        <v>13370.000000000002</v>
      </c>
    </row>
    <row r="99" spans="1:20" x14ac:dyDescent="0.25">
      <c r="A99" t="s">
        <v>51</v>
      </c>
      <c r="C99" s="19"/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/>
    </row>
    <row r="100" spans="1:20" ht="15.75" thickBot="1" x14ac:dyDescent="0.3">
      <c r="A100" s="10" t="s">
        <v>38</v>
      </c>
      <c r="B100">
        <f>SUM(B94:B98)</f>
        <v>1601</v>
      </c>
      <c r="C100" s="41">
        <f>SUM(C93:C98)</f>
        <v>1</v>
      </c>
      <c r="D100" s="59">
        <v>1666</v>
      </c>
      <c r="E100" s="60">
        <f>SUM(E93:E98)</f>
        <v>1</v>
      </c>
      <c r="F100" s="61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</row>
    <row r="101" spans="1:20" ht="24" x14ac:dyDescent="0.25">
      <c r="A101" s="10"/>
      <c r="C101" s="41"/>
      <c r="D101" s="64"/>
      <c r="E101" s="65" t="s">
        <v>116</v>
      </c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86"/>
    </row>
    <row r="102" spans="1:20" x14ac:dyDescent="0.25">
      <c r="A102" s="131" t="s">
        <v>120</v>
      </c>
      <c r="B102" s="31"/>
      <c r="C102" s="133"/>
      <c r="D102" s="142"/>
      <c r="E102" s="143">
        <v>105</v>
      </c>
      <c r="F102" s="128">
        <v>189</v>
      </c>
      <c r="G102" s="128">
        <v>14.700000000000001</v>
      </c>
      <c r="H102" s="128">
        <v>378</v>
      </c>
      <c r="I102" s="128">
        <v>3675</v>
      </c>
      <c r="J102" s="128">
        <v>1050</v>
      </c>
      <c r="K102" s="128">
        <v>1.05</v>
      </c>
      <c r="L102" s="128">
        <v>44.1</v>
      </c>
      <c r="M102" s="128">
        <v>840</v>
      </c>
      <c r="N102" s="128">
        <v>525</v>
      </c>
      <c r="O102" s="128">
        <v>5460</v>
      </c>
      <c r="P102" s="128">
        <v>935.55000000000007</v>
      </c>
      <c r="Q102" s="128">
        <v>231.00000000000003</v>
      </c>
      <c r="R102" s="128">
        <v>2520</v>
      </c>
      <c r="S102" s="128">
        <v>262.5</v>
      </c>
      <c r="T102" s="128">
        <v>2100</v>
      </c>
    </row>
    <row r="103" spans="1:20" x14ac:dyDescent="0.25">
      <c r="A103" s="47" t="s">
        <v>121</v>
      </c>
      <c r="C103" s="41"/>
      <c r="D103" s="64"/>
      <c r="E103" s="144">
        <v>564.79999999999995</v>
      </c>
      <c r="F103" s="145">
        <f>F97+F98</f>
        <v>4005.5200000000009</v>
      </c>
      <c r="G103" s="145">
        <f t="shared" ref="G103:T103" si="20">G97+G98</f>
        <v>209.22400000000002</v>
      </c>
      <c r="H103" s="145">
        <f t="shared" si="20"/>
        <v>11341.800000000001</v>
      </c>
      <c r="I103" s="145">
        <f t="shared" si="20"/>
        <v>52900.800000000003</v>
      </c>
      <c r="J103" s="145">
        <f t="shared" si="20"/>
        <v>8916.8000000000011</v>
      </c>
      <c r="K103" s="145" t="s">
        <v>24</v>
      </c>
      <c r="L103" s="145">
        <f t="shared" si="20"/>
        <v>1256.0360000000001</v>
      </c>
      <c r="M103" s="145">
        <f t="shared" si="20"/>
        <v>22701.600000000002</v>
      </c>
      <c r="N103" s="145">
        <f t="shared" si="20"/>
        <v>9271.6</v>
      </c>
      <c r="O103" s="145">
        <f t="shared" si="20"/>
        <v>102003.20000000001</v>
      </c>
      <c r="P103" s="145">
        <f t="shared" si="20"/>
        <v>11444.960000000001</v>
      </c>
      <c r="Q103" s="145">
        <f t="shared" si="20"/>
        <v>2307.748</v>
      </c>
      <c r="R103" s="145">
        <f t="shared" si="20"/>
        <v>67750.000000000015</v>
      </c>
      <c r="S103" s="145">
        <f t="shared" si="20"/>
        <v>2259.2000000000003</v>
      </c>
      <c r="T103" s="145">
        <f t="shared" si="20"/>
        <v>13670.000000000002</v>
      </c>
    </row>
    <row r="104" spans="1:20" x14ac:dyDescent="0.25">
      <c r="A104" s="47" t="s">
        <v>122</v>
      </c>
      <c r="C104" s="19"/>
      <c r="D104" s="64"/>
      <c r="E104" s="144">
        <f>E102+E103</f>
        <v>669.8</v>
      </c>
      <c r="F104" s="145">
        <f>SUM(F102:F103)</f>
        <v>4194.5200000000004</v>
      </c>
      <c r="G104" s="145">
        <f t="shared" ref="G104:T104" si="21">SUM(G102:G103)</f>
        <v>223.92400000000001</v>
      </c>
      <c r="H104" s="145">
        <f t="shared" si="21"/>
        <v>11719.800000000001</v>
      </c>
      <c r="I104" s="145">
        <f t="shared" si="21"/>
        <v>56575.8</v>
      </c>
      <c r="J104" s="145">
        <f t="shared" si="21"/>
        <v>9966.8000000000011</v>
      </c>
      <c r="K104" s="145">
        <f t="shared" si="21"/>
        <v>1.05</v>
      </c>
      <c r="L104" s="145">
        <f t="shared" si="21"/>
        <v>1300.136</v>
      </c>
      <c r="M104" s="145">
        <f t="shared" si="21"/>
        <v>23541.600000000002</v>
      </c>
      <c r="N104" s="145">
        <f t="shared" si="21"/>
        <v>9796.6</v>
      </c>
      <c r="O104" s="145">
        <f t="shared" si="21"/>
        <v>107463.20000000001</v>
      </c>
      <c r="P104" s="145">
        <f t="shared" si="21"/>
        <v>12380.51</v>
      </c>
      <c r="Q104" s="145">
        <f t="shared" si="21"/>
        <v>2538.748</v>
      </c>
      <c r="R104" s="145">
        <f t="shared" si="21"/>
        <v>70270.000000000015</v>
      </c>
      <c r="S104" s="145">
        <f t="shared" si="21"/>
        <v>2521.7000000000003</v>
      </c>
      <c r="T104" s="145">
        <f t="shared" si="21"/>
        <v>15770.000000000002</v>
      </c>
    </row>
    <row r="105" spans="1:20" x14ac:dyDescent="0.25">
      <c r="A105" s="47"/>
      <c r="C105" s="19"/>
      <c r="D105" s="64"/>
      <c r="E105" s="6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6"/>
    </row>
    <row r="106" spans="1:20" ht="15.75" thickBot="1" x14ac:dyDescent="0.3">
      <c r="A106" s="10" t="s">
        <v>53</v>
      </c>
      <c r="C106" s="19"/>
      <c r="D106" s="64"/>
      <c r="E106" s="65"/>
      <c r="F106" s="6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</row>
    <row r="107" spans="1:20" ht="15.75" thickBot="1" x14ac:dyDescent="0.3">
      <c r="A107" s="117" t="s">
        <v>54</v>
      </c>
      <c r="B107" s="117">
        <v>1904</v>
      </c>
      <c r="C107" s="118">
        <f>B107/B$35</f>
        <v>0.66443327749860415</v>
      </c>
      <c r="D107" s="122">
        <v>1904</v>
      </c>
      <c r="E107" s="138">
        <v>0.66443327749860415</v>
      </c>
      <c r="F107" s="147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9"/>
    </row>
    <row r="108" spans="1:20" x14ac:dyDescent="0.25">
      <c r="A108" s="117" t="s">
        <v>55</v>
      </c>
      <c r="B108" s="117">
        <v>642</v>
      </c>
      <c r="C108" s="118">
        <f t="shared" ref="C108:C112" si="22">B108/B$35</f>
        <v>0.22403685092127304</v>
      </c>
      <c r="D108" s="126">
        <v>642</v>
      </c>
      <c r="E108" s="150">
        <v>0.22403685092127304</v>
      </c>
      <c r="F108" s="121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</row>
    <row r="109" spans="1:20" x14ac:dyDescent="0.25">
      <c r="A109" s="117" t="s">
        <v>57</v>
      </c>
      <c r="B109" s="117">
        <v>48</v>
      </c>
      <c r="C109" s="118">
        <f t="shared" si="22"/>
        <v>1.6750418760469014E-2</v>
      </c>
      <c r="D109" s="126">
        <v>48</v>
      </c>
      <c r="E109" s="150">
        <v>1.6750418760469014E-2</v>
      </c>
      <c r="F109" s="125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7"/>
    </row>
    <row r="110" spans="1:20" x14ac:dyDescent="0.25">
      <c r="A110" s="31" t="s">
        <v>59</v>
      </c>
      <c r="B110" s="31">
        <v>49</v>
      </c>
      <c r="C110" s="32">
        <f t="shared" si="22"/>
        <v>1.7099385817978784E-2</v>
      </c>
      <c r="D110" s="36">
        <v>49</v>
      </c>
      <c r="E110" s="73">
        <v>1.7099385817978784E-2</v>
      </c>
      <c r="F110" s="128">
        <f>0.0171*1000*F32</f>
        <v>71.820000000000007</v>
      </c>
      <c r="G110" s="128">
        <f t="shared" ref="G110:T110" si="23">0.0171*1000*G32</f>
        <v>1.7100000000000002</v>
      </c>
      <c r="H110" s="128">
        <f t="shared" si="23"/>
        <v>210.33000000000004</v>
      </c>
      <c r="I110" s="128">
        <f t="shared" si="23"/>
        <v>820.80000000000007</v>
      </c>
      <c r="J110" s="128">
        <f t="shared" si="23"/>
        <v>171</v>
      </c>
      <c r="K110" s="128" t="s">
        <v>24</v>
      </c>
      <c r="L110" s="128">
        <f t="shared" si="23"/>
        <v>18.810000000000002</v>
      </c>
      <c r="M110" s="128">
        <f t="shared" si="23"/>
        <v>307.8</v>
      </c>
      <c r="N110" s="128">
        <f t="shared" si="23"/>
        <v>85.5</v>
      </c>
      <c r="O110" s="128">
        <f t="shared" si="23"/>
        <v>820.80000000000007</v>
      </c>
      <c r="P110" s="128">
        <f t="shared" si="23"/>
        <v>172.71</v>
      </c>
      <c r="Q110" s="128">
        <f t="shared" si="23"/>
        <v>47.538000000000004</v>
      </c>
      <c r="R110" s="128">
        <f t="shared" si="23"/>
        <v>649.80000000000007</v>
      </c>
      <c r="S110" s="128">
        <f t="shared" si="23"/>
        <v>34.200000000000003</v>
      </c>
      <c r="T110" s="128">
        <f t="shared" si="23"/>
        <v>427.50000000000006</v>
      </c>
    </row>
    <row r="111" spans="1:20" x14ac:dyDescent="0.25">
      <c r="A111" s="38" t="s">
        <v>61</v>
      </c>
      <c r="B111" s="38">
        <v>21.6</v>
      </c>
      <c r="C111" s="39">
        <f t="shared" si="22"/>
        <v>7.5376884422110558E-3</v>
      </c>
      <c r="D111" s="57">
        <v>21.6</v>
      </c>
      <c r="E111" s="72">
        <v>7.5376884422110558E-3</v>
      </c>
      <c r="F111" s="129">
        <f>0.0075*1000*F33</f>
        <v>37.5</v>
      </c>
      <c r="G111" s="129">
        <f t="shared" ref="G111:T111" si="24">0.0075*1000*G33</f>
        <v>1.2</v>
      </c>
      <c r="H111" s="129">
        <f t="shared" si="24"/>
        <v>147.75</v>
      </c>
      <c r="I111" s="129">
        <f t="shared" si="24"/>
        <v>517.5</v>
      </c>
      <c r="J111" s="129">
        <f t="shared" si="24"/>
        <v>105</v>
      </c>
      <c r="K111" s="129" t="s">
        <v>24</v>
      </c>
      <c r="L111" s="129">
        <f t="shared" si="24"/>
        <v>9.0749999999999993</v>
      </c>
      <c r="M111" s="129">
        <f t="shared" si="24"/>
        <v>150</v>
      </c>
      <c r="N111" s="129">
        <f t="shared" si="24"/>
        <v>45</v>
      </c>
      <c r="O111" s="129">
        <f t="shared" si="24"/>
        <v>510</v>
      </c>
      <c r="P111" s="129">
        <f t="shared" si="24"/>
        <v>98.25</v>
      </c>
      <c r="Q111" s="129">
        <f t="shared" si="24"/>
        <v>30.6</v>
      </c>
      <c r="R111" s="129">
        <f t="shared" si="24"/>
        <v>390</v>
      </c>
      <c r="S111" s="129">
        <f t="shared" si="24"/>
        <v>18.75</v>
      </c>
      <c r="T111" s="129">
        <f t="shared" si="24"/>
        <v>300</v>
      </c>
    </row>
    <row r="112" spans="1:20" x14ac:dyDescent="0.25">
      <c r="A112" s="38" t="s">
        <v>63</v>
      </c>
      <c r="B112" s="38">
        <v>201</v>
      </c>
      <c r="C112" s="39">
        <f t="shared" si="22"/>
        <v>7.0142378559463994E-2</v>
      </c>
      <c r="D112" s="57">
        <v>201</v>
      </c>
      <c r="E112" s="72">
        <v>7.0142378559463994E-2</v>
      </c>
      <c r="F112" s="129">
        <f>0.0701*1000*F34</f>
        <v>771.09999999999991</v>
      </c>
      <c r="G112" s="129">
        <f t="shared" ref="G112:T112" si="25">0.0701*1000*G34</f>
        <v>35.049999999999997</v>
      </c>
      <c r="H112" s="129">
        <f t="shared" si="25"/>
        <v>2327.3200000000002</v>
      </c>
      <c r="I112" s="129">
        <f t="shared" si="25"/>
        <v>5748.2</v>
      </c>
      <c r="J112" s="129">
        <f t="shared" si="25"/>
        <v>1402</v>
      </c>
      <c r="K112" s="129">
        <f t="shared" si="25"/>
        <v>1.4019999999999999</v>
      </c>
      <c r="L112" s="129">
        <f t="shared" si="25"/>
        <v>475.27799999999996</v>
      </c>
      <c r="M112" s="129">
        <f t="shared" si="25"/>
        <v>3084.3999999999996</v>
      </c>
      <c r="N112" s="129">
        <f t="shared" si="25"/>
        <v>841.19999999999993</v>
      </c>
      <c r="O112" s="129">
        <f t="shared" si="25"/>
        <v>32035.699999999997</v>
      </c>
      <c r="P112" s="129">
        <f t="shared" si="25"/>
        <v>1303.8599999999999</v>
      </c>
      <c r="Q112" s="129">
        <f t="shared" si="25"/>
        <v>289.51299999999998</v>
      </c>
      <c r="R112" s="129">
        <f t="shared" si="25"/>
        <v>7360.4999999999991</v>
      </c>
      <c r="S112" s="129">
        <f t="shared" si="25"/>
        <v>350.5</v>
      </c>
      <c r="T112" s="129">
        <f t="shared" si="25"/>
        <v>4556.5</v>
      </c>
    </row>
    <row r="113" spans="1:20" ht="15.75" thickBot="1" x14ac:dyDescent="0.3">
      <c r="A113" s="10" t="s">
        <v>38</v>
      </c>
      <c r="B113">
        <f>SUM(B107:B112)</f>
        <v>2865.6</v>
      </c>
      <c r="C113" s="41">
        <f>SUM(C107:C112)</f>
        <v>1</v>
      </c>
      <c r="D113" s="59">
        <v>2865.6</v>
      </c>
      <c r="E113" s="60">
        <f>SUM(E107:E112)</f>
        <v>1</v>
      </c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</row>
    <row r="114" spans="1:20" ht="24" x14ac:dyDescent="0.25">
      <c r="A114" s="10"/>
      <c r="C114" s="41"/>
      <c r="D114" s="64"/>
      <c r="E114" s="65" t="s">
        <v>116</v>
      </c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51"/>
    </row>
    <row r="115" spans="1:20" x14ac:dyDescent="0.25">
      <c r="A115" s="131" t="s">
        <v>123</v>
      </c>
      <c r="B115" s="31"/>
      <c r="C115" s="133"/>
      <c r="D115" s="142"/>
      <c r="E115" s="143">
        <v>17.100000000000001</v>
      </c>
      <c r="F115" s="128">
        <v>71.820000000000007</v>
      </c>
      <c r="G115" s="128">
        <v>1.7100000000000002</v>
      </c>
      <c r="H115" s="128">
        <v>210.33000000000004</v>
      </c>
      <c r="I115" s="128">
        <v>820.80000000000007</v>
      </c>
      <c r="J115" s="128">
        <v>171</v>
      </c>
      <c r="K115" s="128" t="s">
        <v>24</v>
      </c>
      <c r="L115" s="128">
        <v>18.810000000000002</v>
      </c>
      <c r="M115" s="128">
        <v>307.8</v>
      </c>
      <c r="N115" s="128">
        <v>85.5</v>
      </c>
      <c r="O115" s="128">
        <v>820.80000000000007</v>
      </c>
      <c r="P115" s="128">
        <v>172.71</v>
      </c>
      <c r="Q115" s="128">
        <v>47.538000000000004</v>
      </c>
      <c r="R115" s="128">
        <v>649.80000000000007</v>
      </c>
      <c r="S115" s="128">
        <v>34.200000000000003</v>
      </c>
      <c r="T115" s="128">
        <v>427.50000000000006</v>
      </c>
    </row>
    <row r="116" spans="1:20" x14ac:dyDescent="0.25">
      <c r="A116" s="47" t="s">
        <v>124</v>
      </c>
      <c r="C116" s="41"/>
      <c r="D116" s="64"/>
      <c r="E116" s="144">
        <v>77.599999999999994</v>
      </c>
      <c r="F116" s="145">
        <f>F111+F112</f>
        <v>808.59999999999991</v>
      </c>
      <c r="G116" s="145">
        <f>G111+G112</f>
        <v>36.25</v>
      </c>
      <c r="H116" s="145">
        <f>H111+H112</f>
        <v>2475.0700000000002</v>
      </c>
      <c r="I116" s="145">
        <f>I111+I112</f>
        <v>6265.7</v>
      </c>
      <c r="J116" s="145">
        <f>J111+J112</f>
        <v>1507</v>
      </c>
      <c r="K116" s="145" t="s">
        <v>24</v>
      </c>
      <c r="L116" s="145">
        <f t="shared" ref="L116:T116" si="26">L111+L112</f>
        <v>484.35299999999995</v>
      </c>
      <c r="M116" s="145">
        <f t="shared" si="26"/>
        <v>3234.3999999999996</v>
      </c>
      <c r="N116" s="145">
        <f t="shared" si="26"/>
        <v>886.19999999999993</v>
      </c>
      <c r="O116" s="145">
        <f t="shared" si="26"/>
        <v>32545.699999999997</v>
      </c>
      <c r="P116" s="145">
        <f t="shared" si="26"/>
        <v>1402.11</v>
      </c>
      <c r="Q116" s="145">
        <f t="shared" si="26"/>
        <v>320.113</v>
      </c>
      <c r="R116" s="145">
        <f t="shared" si="26"/>
        <v>7750.4999999999991</v>
      </c>
      <c r="S116" s="145">
        <f t="shared" si="26"/>
        <v>369.25</v>
      </c>
      <c r="T116" s="145">
        <f t="shared" si="26"/>
        <v>4856.5</v>
      </c>
    </row>
    <row r="117" spans="1:20" x14ac:dyDescent="0.25">
      <c r="A117" s="47" t="s">
        <v>125</v>
      </c>
      <c r="C117" s="41"/>
      <c r="D117" s="64"/>
      <c r="E117" s="144">
        <f>E115+E116</f>
        <v>94.699999999999989</v>
      </c>
      <c r="F117" s="145">
        <f>F115+F116</f>
        <v>880.42</v>
      </c>
      <c r="G117" s="145">
        <f t="shared" ref="G117:T117" si="27">G115+G116</f>
        <v>37.96</v>
      </c>
      <c r="H117" s="145">
        <f t="shared" si="27"/>
        <v>2685.4</v>
      </c>
      <c r="I117" s="145">
        <f t="shared" si="27"/>
        <v>7086.5</v>
      </c>
      <c r="J117" s="145">
        <f t="shared" si="27"/>
        <v>1678</v>
      </c>
      <c r="K117" s="145" t="s">
        <v>24</v>
      </c>
      <c r="L117" s="145">
        <f t="shared" si="27"/>
        <v>503.16299999999995</v>
      </c>
      <c r="M117" s="145">
        <f t="shared" si="27"/>
        <v>3542.2</v>
      </c>
      <c r="N117" s="145">
        <f t="shared" si="27"/>
        <v>971.69999999999993</v>
      </c>
      <c r="O117" s="145">
        <f t="shared" si="27"/>
        <v>33366.5</v>
      </c>
      <c r="P117" s="145">
        <f t="shared" si="27"/>
        <v>1574.82</v>
      </c>
      <c r="Q117" s="145">
        <f t="shared" si="27"/>
        <v>367.65100000000001</v>
      </c>
      <c r="R117" s="145">
        <f t="shared" si="27"/>
        <v>8400.2999999999993</v>
      </c>
      <c r="S117" s="145">
        <f t="shared" si="27"/>
        <v>403.45</v>
      </c>
      <c r="T117" s="145">
        <f t="shared" si="27"/>
        <v>5284</v>
      </c>
    </row>
    <row r="118" spans="1:20" x14ac:dyDescent="0.25">
      <c r="C118" s="19"/>
      <c r="D118" s="64"/>
      <c r="E118" s="65"/>
      <c r="F118" s="66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8"/>
    </row>
    <row r="119" spans="1:20" ht="15.75" thickBot="1" x14ac:dyDescent="0.3">
      <c r="A119" s="10" t="s">
        <v>66</v>
      </c>
      <c r="C119" s="19"/>
      <c r="D119" s="64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8"/>
    </row>
    <row r="120" spans="1:20" ht="15.75" thickBot="1" x14ac:dyDescent="0.3">
      <c r="A120" s="117" t="s">
        <v>67</v>
      </c>
      <c r="B120" s="117">
        <v>14</v>
      </c>
      <c r="C120" s="118">
        <f>B120/B$45</f>
        <v>8.5044344551087354E-3</v>
      </c>
      <c r="D120" s="122">
        <v>14</v>
      </c>
      <c r="E120" s="138">
        <v>8.5044344551087354E-3</v>
      </c>
      <c r="F120" s="147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9"/>
    </row>
    <row r="121" spans="1:20" x14ac:dyDescent="0.25">
      <c r="A121" s="117" t="s">
        <v>68</v>
      </c>
      <c r="B121" s="117">
        <v>1148</v>
      </c>
      <c r="C121" s="118">
        <f t="shared" ref="C121:C125" si="28">B121/B$45</f>
        <v>0.69736362531891627</v>
      </c>
      <c r="D121" s="126">
        <v>1148</v>
      </c>
      <c r="E121" s="150">
        <v>0.69736362531891627</v>
      </c>
      <c r="F121" s="121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3"/>
    </row>
    <row r="122" spans="1:20" x14ac:dyDescent="0.25">
      <c r="A122" s="117" t="s">
        <v>70</v>
      </c>
      <c r="B122" s="117">
        <v>50.7</v>
      </c>
      <c r="C122" s="118">
        <f t="shared" si="28"/>
        <v>3.079820191957235E-2</v>
      </c>
      <c r="D122" s="126">
        <v>50.7</v>
      </c>
      <c r="E122" s="150">
        <v>3.079820191957235E-2</v>
      </c>
      <c r="F122" s="125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7"/>
    </row>
    <row r="123" spans="1:20" x14ac:dyDescent="0.25">
      <c r="A123" s="31" t="s">
        <v>71</v>
      </c>
      <c r="B123" s="31">
        <v>63.5</v>
      </c>
      <c r="C123" s="32">
        <f t="shared" si="28"/>
        <v>3.8573684849957476E-2</v>
      </c>
      <c r="D123" s="36">
        <v>63.5</v>
      </c>
      <c r="E123" s="73">
        <v>3.8573684849957476E-2</v>
      </c>
      <c r="F123" s="128">
        <f>0.0386*1000*F42</f>
        <v>146.68</v>
      </c>
      <c r="G123" s="128">
        <f t="shared" ref="G123:T123" si="29">0.0386*1000*G42</f>
        <v>7.7200000000000006</v>
      </c>
      <c r="H123" s="128">
        <f t="shared" si="29"/>
        <v>652.33999999999992</v>
      </c>
      <c r="I123" s="128">
        <f t="shared" si="29"/>
        <v>2200.2000000000003</v>
      </c>
      <c r="J123" s="128">
        <f t="shared" si="29"/>
        <v>463.20000000000005</v>
      </c>
      <c r="K123" s="128">
        <f t="shared" si="29"/>
        <v>0.38600000000000001</v>
      </c>
      <c r="L123" s="128">
        <f t="shared" si="29"/>
        <v>81.06</v>
      </c>
      <c r="M123" s="128">
        <f t="shared" si="29"/>
        <v>926.40000000000009</v>
      </c>
      <c r="N123" s="128">
        <f t="shared" si="29"/>
        <v>231.60000000000002</v>
      </c>
      <c r="O123" s="128">
        <f t="shared" si="29"/>
        <v>1698.4</v>
      </c>
      <c r="P123" s="128">
        <f t="shared" si="29"/>
        <v>470.92</v>
      </c>
      <c r="Q123" s="128">
        <f t="shared" si="29"/>
        <v>115.02800000000001</v>
      </c>
      <c r="R123" s="128">
        <f t="shared" si="29"/>
        <v>2393.2000000000003</v>
      </c>
      <c r="S123" s="128">
        <f t="shared" si="29"/>
        <v>96.5</v>
      </c>
      <c r="T123" s="128">
        <f t="shared" si="29"/>
        <v>1930</v>
      </c>
    </row>
    <row r="124" spans="1:20" x14ac:dyDescent="0.25">
      <c r="A124" s="38" t="s">
        <v>72</v>
      </c>
      <c r="B124" s="38">
        <v>30</v>
      </c>
      <c r="C124" s="39">
        <f t="shared" si="28"/>
        <v>1.8223788118090146E-2</v>
      </c>
      <c r="D124" s="57">
        <v>30</v>
      </c>
      <c r="E124" s="72">
        <v>1.8223788118090146E-2</v>
      </c>
      <c r="F124" s="129">
        <f>0.0182*1000*F43</f>
        <v>83.719999999999985</v>
      </c>
      <c r="G124" s="129">
        <f t="shared" ref="G124:T124" si="30">0.0182*1000*G43</f>
        <v>3.2759999999999998</v>
      </c>
      <c r="H124" s="129">
        <f t="shared" si="30"/>
        <v>422.23999999999995</v>
      </c>
      <c r="I124" s="129">
        <f t="shared" si="30"/>
        <v>1146.5999999999999</v>
      </c>
      <c r="J124" s="129">
        <f t="shared" si="30"/>
        <v>218.39999999999998</v>
      </c>
      <c r="K124" s="129">
        <f t="shared" si="30"/>
        <v>0.182</v>
      </c>
      <c r="L124" s="129">
        <f t="shared" si="30"/>
        <v>43.134</v>
      </c>
      <c r="M124" s="129">
        <f t="shared" si="30"/>
        <v>400.4</v>
      </c>
      <c r="N124" s="129">
        <f t="shared" si="30"/>
        <v>109.19999999999999</v>
      </c>
      <c r="O124" s="129">
        <f t="shared" si="30"/>
        <v>1019.1999999999999</v>
      </c>
      <c r="P124" s="129">
        <f t="shared" si="30"/>
        <v>260.26</v>
      </c>
      <c r="Q124" s="129">
        <f t="shared" si="30"/>
        <v>65.884</v>
      </c>
      <c r="R124" s="129">
        <f t="shared" si="30"/>
        <v>1310.3999999999999</v>
      </c>
      <c r="S124" s="129">
        <f t="shared" si="30"/>
        <v>45.5</v>
      </c>
      <c r="T124" s="129">
        <f t="shared" si="30"/>
        <v>910</v>
      </c>
    </row>
    <row r="125" spans="1:20" x14ac:dyDescent="0.25">
      <c r="A125" s="38" t="s">
        <v>74</v>
      </c>
      <c r="B125" s="38">
        <v>340</v>
      </c>
      <c r="C125" s="39">
        <f t="shared" si="28"/>
        <v>0.20653626533835501</v>
      </c>
      <c r="D125" s="57">
        <v>340</v>
      </c>
      <c r="E125" s="72">
        <v>0.20653626533835501</v>
      </c>
      <c r="F125" s="129">
        <f>0.2065*1000*F44</f>
        <v>2808.4</v>
      </c>
      <c r="G125" s="129">
        <f t="shared" ref="G125:T125" si="31">0.2065*1000*G44</f>
        <v>123.89999999999999</v>
      </c>
      <c r="H125" s="129">
        <f t="shared" si="31"/>
        <v>6360.2</v>
      </c>
      <c r="I125" s="129">
        <f t="shared" si="31"/>
        <v>18791.5</v>
      </c>
      <c r="J125" s="129">
        <f t="shared" si="31"/>
        <v>5369</v>
      </c>
      <c r="K125" s="129">
        <f t="shared" si="31"/>
        <v>8.26</v>
      </c>
      <c r="L125" s="129">
        <f t="shared" si="31"/>
        <v>1086.19</v>
      </c>
      <c r="M125" s="129">
        <f t="shared" si="31"/>
        <v>13216</v>
      </c>
      <c r="N125" s="129">
        <f t="shared" si="31"/>
        <v>2478</v>
      </c>
      <c r="O125" s="129">
        <f t="shared" si="31"/>
        <v>74340</v>
      </c>
      <c r="P125" s="129">
        <f t="shared" si="31"/>
        <v>3551.7999999999997</v>
      </c>
      <c r="Q125" s="129">
        <f t="shared" si="31"/>
        <v>875.56000000000006</v>
      </c>
      <c r="R125" s="129">
        <f t="shared" si="31"/>
        <v>28910</v>
      </c>
      <c r="S125" s="129">
        <f t="shared" si="31"/>
        <v>722.75</v>
      </c>
      <c r="T125" s="129">
        <f t="shared" si="31"/>
        <v>39235</v>
      </c>
    </row>
    <row r="126" spans="1:20" ht="15.75" thickBot="1" x14ac:dyDescent="0.3">
      <c r="A126" s="10" t="s">
        <v>38</v>
      </c>
      <c r="B126">
        <f>SUM(B120:B125)</f>
        <v>1646.2</v>
      </c>
      <c r="C126" s="41">
        <f>SUM(C120:C125)</f>
        <v>1</v>
      </c>
      <c r="D126" s="59">
        <v>1646.2</v>
      </c>
      <c r="E126" s="60">
        <f>SUM(E120:E125)</f>
        <v>1</v>
      </c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52"/>
    </row>
    <row r="127" spans="1:20" ht="24" x14ac:dyDescent="0.25">
      <c r="A127" s="10"/>
      <c r="C127" s="41"/>
      <c r="D127" s="64"/>
      <c r="E127" s="65" t="s">
        <v>116</v>
      </c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4"/>
    </row>
    <row r="128" spans="1:20" x14ac:dyDescent="0.25">
      <c r="A128" s="131" t="s">
        <v>126</v>
      </c>
      <c r="B128" s="31"/>
      <c r="C128" s="133"/>
      <c r="D128" s="142"/>
      <c r="E128" s="143">
        <v>38.6</v>
      </c>
      <c r="F128" s="155">
        <v>146.68</v>
      </c>
      <c r="G128" s="155">
        <v>7.7200000000000006</v>
      </c>
      <c r="H128" s="155">
        <v>652.33999999999992</v>
      </c>
      <c r="I128" s="155">
        <v>2200.2000000000003</v>
      </c>
      <c r="J128" s="155">
        <v>463.20000000000005</v>
      </c>
      <c r="K128" s="155">
        <v>0.38600000000000001</v>
      </c>
      <c r="L128" s="155">
        <v>81.06</v>
      </c>
      <c r="M128" s="155">
        <v>926.40000000000009</v>
      </c>
      <c r="N128" s="155">
        <v>231.60000000000002</v>
      </c>
      <c r="O128" s="155">
        <v>1698.4</v>
      </c>
      <c r="P128" s="155">
        <v>470.92</v>
      </c>
      <c r="Q128" s="155">
        <v>115.02800000000001</v>
      </c>
      <c r="R128" s="155">
        <v>2393.2000000000003</v>
      </c>
      <c r="S128" s="155">
        <v>96.5</v>
      </c>
      <c r="T128" s="156">
        <v>1930</v>
      </c>
    </row>
    <row r="129" spans="1:20" x14ac:dyDescent="0.25">
      <c r="A129" s="47" t="s">
        <v>127</v>
      </c>
      <c r="C129" s="41"/>
      <c r="D129" s="64"/>
      <c r="E129" s="144">
        <v>224.7</v>
      </c>
      <c r="F129" s="153">
        <f>F124+F125</f>
        <v>2892.12</v>
      </c>
      <c r="G129" s="153">
        <f t="shared" ref="G129:T129" si="32">G124+G125</f>
        <v>127.17599999999999</v>
      </c>
      <c r="H129" s="153">
        <f t="shared" si="32"/>
        <v>6782.44</v>
      </c>
      <c r="I129" s="153">
        <f t="shared" si="32"/>
        <v>19938.099999999999</v>
      </c>
      <c r="J129" s="153">
        <f t="shared" si="32"/>
        <v>5587.4</v>
      </c>
      <c r="K129" s="153">
        <f t="shared" si="32"/>
        <v>8.4420000000000002</v>
      </c>
      <c r="L129" s="153">
        <f t="shared" si="32"/>
        <v>1129.3240000000001</v>
      </c>
      <c r="M129" s="153">
        <f t="shared" si="32"/>
        <v>13616.4</v>
      </c>
      <c r="N129" s="153">
        <f t="shared" si="32"/>
        <v>2587.1999999999998</v>
      </c>
      <c r="O129" s="153">
        <f t="shared" si="32"/>
        <v>75359.199999999997</v>
      </c>
      <c r="P129" s="153">
        <f t="shared" si="32"/>
        <v>3812.0599999999995</v>
      </c>
      <c r="Q129" s="153">
        <f t="shared" si="32"/>
        <v>941.44400000000007</v>
      </c>
      <c r="R129" s="153">
        <f t="shared" si="32"/>
        <v>30220.400000000001</v>
      </c>
      <c r="S129" s="153">
        <f t="shared" si="32"/>
        <v>768.25</v>
      </c>
      <c r="T129" s="153">
        <f t="shared" si="32"/>
        <v>40145</v>
      </c>
    </row>
    <row r="130" spans="1:20" x14ac:dyDescent="0.25">
      <c r="A130" s="47" t="s">
        <v>128</v>
      </c>
      <c r="C130" s="41"/>
      <c r="D130" s="64"/>
      <c r="E130" s="144">
        <f>E128+E129</f>
        <v>263.3</v>
      </c>
      <c r="F130" s="153">
        <f>F128+F129</f>
        <v>3038.7999999999997</v>
      </c>
      <c r="G130" s="153">
        <f t="shared" ref="G130:T130" si="33">G128+G129</f>
        <v>134.89599999999999</v>
      </c>
      <c r="H130" s="153">
        <f t="shared" si="33"/>
        <v>7434.78</v>
      </c>
      <c r="I130" s="153">
        <f t="shared" si="33"/>
        <v>22138.3</v>
      </c>
      <c r="J130" s="153">
        <f t="shared" si="33"/>
        <v>6050.5999999999995</v>
      </c>
      <c r="K130" s="153">
        <f t="shared" si="33"/>
        <v>8.8279999999999994</v>
      </c>
      <c r="L130" s="153">
        <f t="shared" si="33"/>
        <v>1210.384</v>
      </c>
      <c r="M130" s="153">
        <f t="shared" si="33"/>
        <v>14542.8</v>
      </c>
      <c r="N130" s="153">
        <f t="shared" si="33"/>
        <v>2818.7999999999997</v>
      </c>
      <c r="O130" s="153">
        <f t="shared" si="33"/>
        <v>77057.599999999991</v>
      </c>
      <c r="P130" s="153">
        <f t="shared" si="33"/>
        <v>4282.9799999999996</v>
      </c>
      <c r="Q130" s="153">
        <f t="shared" si="33"/>
        <v>1056.472</v>
      </c>
      <c r="R130" s="153">
        <f t="shared" si="33"/>
        <v>32613.600000000002</v>
      </c>
      <c r="S130" s="153">
        <f t="shared" si="33"/>
        <v>864.75</v>
      </c>
      <c r="T130" s="153">
        <f t="shared" si="33"/>
        <v>42075</v>
      </c>
    </row>
    <row r="131" spans="1:20" x14ac:dyDescent="0.25">
      <c r="C131" s="19"/>
      <c r="D131" s="64"/>
      <c r="E131" s="65"/>
      <c r="F131" s="74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</row>
    <row r="132" spans="1:20" ht="15.75" thickBot="1" x14ac:dyDescent="0.3">
      <c r="A132" s="157" t="s">
        <v>77</v>
      </c>
      <c r="B132" s="117"/>
      <c r="C132" s="158"/>
      <c r="D132" s="148"/>
      <c r="E132" s="159"/>
      <c r="F132" s="160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2"/>
    </row>
    <row r="133" spans="1:20" x14ac:dyDescent="0.25">
      <c r="A133" s="117" t="s">
        <v>78</v>
      </c>
      <c r="B133" s="117">
        <v>3.4</v>
      </c>
      <c r="C133" s="118">
        <f>B133/B$55</f>
        <v>1.6549844236760124E-3</v>
      </c>
      <c r="D133" s="119">
        <v>3.4</v>
      </c>
      <c r="E133" s="163">
        <v>1.6549844236760124E-3</v>
      </c>
      <c r="F133" s="121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3"/>
    </row>
    <row r="134" spans="1:20" x14ac:dyDescent="0.25">
      <c r="A134" s="117" t="s">
        <v>81</v>
      </c>
      <c r="B134" s="117">
        <v>1108</v>
      </c>
      <c r="C134" s="118">
        <f t="shared" ref="C134:C137" si="34">B134/B$55</f>
        <v>0.53933021806853576</v>
      </c>
      <c r="D134" s="124">
        <v>1108</v>
      </c>
      <c r="E134" s="164">
        <v>0.53933021806853576</v>
      </c>
      <c r="F134" s="125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7"/>
    </row>
    <row r="135" spans="1:20" x14ac:dyDescent="0.25">
      <c r="A135" s="31" t="s">
        <v>83</v>
      </c>
      <c r="B135" s="31">
        <v>547</v>
      </c>
      <c r="C135" s="32">
        <f t="shared" si="34"/>
        <v>0.26625778816199375</v>
      </c>
      <c r="D135" s="33">
        <v>547</v>
      </c>
      <c r="E135" s="80">
        <v>0.26625778816199375</v>
      </c>
      <c r="F135" s="128">
        <f>0.2663*1000*F51</f>
        <v>3568.4199999999996</v>
      </c>
      <c r="G135" s="128">
        <f>0.2663*1000*G51</f>
        <v>42.607999999999997</v>
      </c>
      <c r="H135" s="128">
        <f>0.2663*1000*H51</f>
        <v>639.11999999999989</v>
      </c>
      <c r="I135" s="128">
        <f>0.2663*1000*I51</f>
        <v>74297.699999999983</v>
      </c>
      <c r="J135" s="128">
        <f>0.2663*1000*J51</f>
        <v>2662.9999999999995</v>
      </c>
      <c r="K135" s="128" t="s">
        <v>24</v>
      </c>
      <c r="L135" s="128">
        <f t="shared" ref="L135:T135" si="35">0.2663*1000*L51</f>
        <v>103.85699999999999</v>
      </c>
      <c r="M135" s="128">
        <f t="shared" si="35"/>
        <v>3195.5999999999995</v>
      </c>
      <c r="N135" s="128">
        <f t="shared" si="35"/>
        <v>1331.4999999999998</v>
      </c>
      <c r="O135" s="128">
        <f t="shared" si="35"/>
        <v>11717.199999999997</v>
      </c>
      <c r="P135" s="128">
        <f t="shared" si="35"/>
        <v>21090.959999999995</v>
      </c>
      <c r="Q135" s="128">
        <f t="shared" si="35"/>
        <v>3808.0899999999997</v>
      </c>
      <c r="R135" s="128">
        <f t="shared" si="35"/>
        <v>16776.899999999998</v>
      </c>
      <c r="S135" s="128">
        <f t="shared" si="35"/>
        <v>1464.6499999999996</v>
      </c>
      <c r="T135" s="128">
        <f t="shared" si="35"/>
        <v>3994.4999999999991</v>
      </c>
    </row>
    <row r="136" spans="1:20" x14ac:dyDescent="0.25">
      <c r="A136" s="38" t="s">
        <v>85</v>
      </c>
      <c r="B136" s="38">
        <v>56</v>
      </c>
      <c r="C136" s="39">
        <f t="shared" si="34"/>
        <v>2.7258566978193146E-2</v>
      </c>
      <c r="D136" s="27">
        <v>56</v>
      </c>
      <c r="E136" s="79">
        <v>2.7258566978193146E-2</v>
      </c>
      <c r="F136" s="129">
        <f>0.0273*1000*F52</f>
        <v>2074.8000000000002</v>
      </c>
      <c r="G136" s="129">
        <f>0.0273*1000*G52</f>
        <v>5.4600000000000009</v>
      </c>
      <c r="H136" s="129">
        <f>0.0273*1000*H52</f>
        <v>73.710000000000008</v>
      </c>
      <c r="I136" s="129">
        <f>0.0273*1000*I52</f>
        <v>6633.9000000000005</v>
      </c>
      <c r="J136" s="129">
        <f>0.0273*1000*J52</f>
        <v>273</v>
      </c>
      <c r="K136" s="129" t="s">
        <v>24</v>
      </c>
      <c r="L136" s="129">
        <f t="shared" ref="L136:T136" si="36">0.0273*1000*L52</f>
        <v>31.940999999999999</v>
      </c>
      <c r="M136" s="129">
        <f t="shared" si="36"/>
        <v>327.60000000000002</v>
      </c>
      <c r="N136" s="129">
        <f t="shared" si="36"/>
        <v>191.1</v>
      </c>
      <c r="O136" s="129">
        <f t="shared" si="36"/>
        <v>1856.4</v>
      </c>
      <c r="P136" s="129">
        <f t="shared" si="36"/>
        <v>1466.0100000000002</v>
      </c>
      <c r="Q136" s="129">
        <f t="shared" si="36"/>
        <v>357.63</v>
      </c>
      <c r="R136" s="129">
        <f t="shared" si="36"/>
        <v>2538.9</v>
      </c>
      <c r="S136" s="129">
        <f t="shared" si="36"/>
        <v>136.5</v>
      </c>
      <c r="T136" s="129">
        <f t="shared" si="36"/>
        <v>819</v>
      </c>
    </row>
    <row r="137" spans="1:20" x14ac:dyDescent="0.25">
      <c r="A137" s="38" t="s">
        <v>87</v>
      </c>
      <c r="B137" s="38">
        <v>340</v>
      </c>
      <c r="C137" s="39">
        <f t="shared" si="34"/>
        <v>0.16549844236760125</v>
      </c>
      <c r="D137" s="27">
        <v>340</v>
      </c>
      <c r="E137" s="79">
        <v>0.16549844236760125</v>
      </c>
      <c r="F137" s="129">
        <f>0.1655*1000*F53</f>
        <v>430.3</v>
      </c>
      <c r="G137" s="129">
        <f>0.1655*1000*G53</f>
        <v>36.410000000000004</v>
      </c>
      <c r="H137" s="129">
        <f>0.1655*1000*H53</f>
        <v>562.69999999999993</v>
      </c>
      <c r="I137" s="129">
        <f>0.1655*1000*I53</f>
        <v>28466</v>
      </c>
      <c r="J137" s="129">
        <f>0.1655*1000*J53</f>
        <v>3310</v>
      </c>
      <c r="K137" s="129" t="s">
        <v>24</v>
      </c>
      <c r="L137" s="129">
        <f t="shared" ref="L137:T137" si="37">0.1655*1000*L53</f>
        <v>812.60500000000002</v>
      </c>
      <c r="M137" s="129">
        <f t="shared" si="37"/>
        <v>2979</v>
      </c>
      <c r="N137" s="129">
        <f t="shared" si="37"/>
        <v>1489.5</v>
      </c>
      <c r="O137" s="129">
        <f t="shared" si="37"/>
        <v>76957.5</v>
      </c>
      <c r="P137" s="129">
        <f t="shared" si="37"/>
        <v>3574.8</v>
      </c>
      <c r="Q137" s="129">
        <f t="shared" si="37"/>
        <v>910.25</v>
      </c>
      <c r="R137" s="129">
        <f t="shared" si="37"/>
        <v>54284</v>
      </c>
      <c r="S137" s="129">
        <f t="shared" si="37"/>
        <v>579.25</v>
      </c>
      <c r="T137" s="129">
        <f t="shared" si="37"/>
        <v>7447.5</v>
      </c>
    </row>
    <row r="138" spans="1:20" x14ac:dyDescent="0.25">
      <c r="A138" t="s">
        <v>88</v>
      </c>
      <c r="C138" s="19"/>
      <c r="D138" s="27"/>
      <c r="E138" s="7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52"/>
    </row>
    <row r="139" spans="1:20" ht="15.75" thickBot="1" x14ac:dyDescent="0.3">
      <c r="A139" s="10" t="s">
        <v>38</v>
      </c>
      <c r="B139">
        <f>SUM(B133:B138)</f>
        <v>2054.4</v>
      </c>
      <c r="C139" s="41">
        <f>SUM(C133:C137)</f>
        <v>1</v>
      </c>
      <c r="D139" s="82">
        <f>SUM(D133:D138)</f>
        <v>2054.4</v>
      </c>
      <c r="E139" s="83">
        <f>SUM(E133:E137)</f>
        <v>1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6"/>
    </row>
    <row r="140" spans="1:20" ht="24" x14ac:dyDescent="0.25">
      <c r="A140" s="10"/>
      <c r="C140" s="41"/>
      <c r="D140" s="84"/>
      <c r="E140" s="65" t="s">
        <v>116</v>
      </c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67"/>
    </row>
    <row r="141" spans="1:20" x14ac:dyDescent="0.25">
      <c r="A141" s="131" t="s">
        <v>129</v>
      </c>
      <c r="B141" s="31"/>
      <c r="C141" s="133"/>
      <c r="D141" s="168"/>
      <c r="E141" s="169">
        <v>266.3</v>
      </c>
      <c r="F141" s="128">
        <v>3568.4199999999996</v>
      </c>
      <c r="G141" s="128">
        <v>42.607999999999997</v>
      </c>
      <c r="H141" s="128">
        <v>639.11999999999989</v>
      </c>
      <c r="I141" s="128">
        <v>74297.699999999983</v>
      </c>
      <c r="J141" s="128">
        <v>2662.9999999999995</v>
      </c>
      <c r="K141" s="128" t="s">
        <v>24</v>
      </c>
      <c r="L141" s="128">
        <v>103.85699999999999</v>
      </c>
      <c r="M141" s="128">
        <v>3195.5999999999995</v>
      </c>
      <c r="N141" s="128">
        <v>1331.4999999999998</v>
      </c>
      <c r="O141" s="128">
        <v>11717.199999999997</v>
      </c>
      <c r="P141" s="128">
        <v>21090.959999999995</v>
      </c>
      <c r="Q141" s="128">
        <v>3808.0899999999997</v>
      </c>
      <c r="R141" s="128">
        <v>16776.899999999998</v>
      </c>
      <c r="S141" s="128">
        <v>1464.6499999999996</v>
      </c>
      <c r="T141" s="128">
        <v>3994.4999999999991</v>
      </c>
    </row>
    <row r="142" spans="1:20" x14ac:dyDescent="0.25">
      <c r="A142" s="47" t="s">
        <v>130</v>
      </c>
      <c r="C142" s="41"/>
      <c r="D142" s="84"/>
      <c r="E142" s="170">
        <v>192.8</v>
      </c>
      <c r="F142" s="137">
        <f>F136+F137</f>
        <v>2505.1000000000004</v>
      </c>
      <c r="G142" s="137">
        <f>G136+G137</f>
        <v>41.870000000000005</v>
      </c>
      <c r="H142" s="137">
        <f>H136+H137</f>
        <v>636.41</v>
      </c>
      <c r="I142" s="137">
        <f>I136+I137</f>
        <v>35099.9</v>
      </c>
      <c r="J142" s="137">
        <f>J136+J137</f>
        <v>3583</v>
      </c>
      <c r="K142" s="137" t="s">
        <v>24</v>
      </c>
      <c r="L142" s="137">
        <f t="shared" ref="L142:T142" si="38">L136+L137</f>
        <v>844.54600000000005</v>
      </c>
      <c r="M142" s="137">
        <f t="shared" si="38"/>
        <v>3306.6</v>
      </c>
      <c r="N142" s="137">
        <f t="shared" si="38"/>
        <v>1680.6</v>
      </c>
      <c r="O142" s="137">
        <f t="shared" si="38"/>
        <v>78813.899999999994</v>
      </c>
      <c r="P142" s="137">
        <f t="shared" si="38"/>
        <v>5040.8100000000004</v>
      </c>
      <c r="Q142" s="137">
        <f t="shared" si="38"/>
        <v>1267.8800000000001</v>
      </c>
      <c r="R142" s="137">
        <f t="shared" si="38"/>
        <v>56822.9</v>
      </c>
      <c r="S142" s="137">
        <f t="shared" si="38"/>
        <v>715.75</v>
      </c>
      <c r="T142" s="137">
        <f t="shared" si="38"/>
        <v>8266.5</v>
      </c>
    </row>
    <row r="143" spans="1:20" x14ac:dyDescent="0.25">
      <c r="A143" s="47" t="s">
        <v>131</v>
      </c>
      <c r="C143" s="41"/>
      <c r="D143" s="84"/>
      <c r="E143" s="170">
        <f>E141+E142</f>
        <v>459.1</v>
      </c>
      <c r="F143" s="137">
        <f>F141+F142</f>
        <v>6073.52</v>
      </c>
      <c r="G143" s="137">
        <f t="shared" ref="G143:T143" si="39">G141+G142</f>
        <v>84.478000000000009</v>
      </c>
      <c r="H143" s="137">
        <f t="shared" si="39"/>
        <v>1275.5299999999997</v>
      </c>
      <c r="I143" s="137">
        <f t="shared" si="39"/>
        <v>109397.59999999998</v>
      </c>
      <c r="J143" s="137">
        <f t="shared" si="39"/>
        <v>6246</v>
      </c>
      <c r="K143" s="137" t="s">
        <v>24</v>
      </c>
      <c r="L143" s="137">
        <f t="shared" si="39"/>
        <v>948.40300000000002</v>
      </c>
      <c r="M143" s="137">
        <f t="shared" si="39"/>
        <v>6502.1999999999989</v>
      </c>
      <c r="N143" s="137">
        <f t="shared" si="39"/>
        <v>3012.0999999999995</v>
      </c>
      <c r="O143" s="137">
        <f t="shared" si="39"/>
        <v>90531.099999999991</v>
      </c>
      <c r="P143" s="137">
        <f t="shared" si="39"/>
        <v>26131.769999999997</v>
      </c>
      <c r="Q143" s="137">
        <f t="shared" si="39"/>
        <v>5075.9699999999993</v>
      </c>
      <c r="R143" s="137">
        <f t="shared" si="39"/>
        <v>73599.8</v>
      </c>
      <c r="S143" s="137">
        <f t="shared" si="39"/>
        <v>2180.3999999999996</v>
      </c>
      <c r="T143" s="137">
        <f t="shared" si="39"/>
        <v>12261</v>
      </c>
    </row>
    <row r="144" spans="1:20" x14ac:dyDescent="0.25">
      <c r="A144" s="47"/>
      <c r="C144" s="41"/>
      <c r="D144" s="84"/>
      <c r="E144" s="85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67"/>
    </row>
    <row r="145" spans="1:20" x14ac:dyDescent="0.25">
      <c r="A145" s="87"/>
      <c r="B145" s="87"/>
      <c r="C145" s="88"/>
      <c r="D145" s="89"/>
      <c r="E145" s="90"/>
      <c r="F145" s="91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3"/>
    </row>
    <row r="146" spans="1:20" x14ac:dyDescent="0.25">
      <c r="A146" t="s">
        <v>90</v>
      </c>
      <c r="C146" s="19"/>
      <c r="D146" s="94">
        <f>D139+D126+D113+D100+D86</f>
        <v>9239.7000000000007</v>
      </c>
      <c r="E146" s="95"/>
      <c r="F146" s="49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1:20" ht="15.75" thickBot="1" x14ac:dyDescent="0.3">
      <c r="A147" s="157" t="s">
        <v>91</v>
      </c>
      <c r="B147" s="117"/>
      <c r="C147" s="158"/>
      <c r="D147" s="171"/>
      <c r="E147" s="159"/>
      <c r="F147" s="147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72"/>
    </row>
    <row r="148" spans="1:20" x14ac:dyDescent="0.25">
      <c r="A148" s="117" t="s">
        <v>96</v>
      </c>
      <c r="B148" s="173">
        <v>7.83</v>
      </c>
      <c r="C148" s="118">
        <f>B148/B$72</f>
        <v>3.2303312842939066E-2</v>
      </c>
      <c r="D148" s="122">
        <v>7.83</v>
      </c>
      <c r="E148" s="138">
        <v>3.2303312842939066E-2</v>
      </c>
      <c r="F148" s="121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3"/>
    </row>
    <row r="149" spans="1:20" x14ac:dyDescent="0.25">
      <c r="A149" s="117" t="s">
        <v>98</v>
      </c>
      <c r="B149" s="173">
        <v>77.11</v>
      </c>
      <c r="C149" s="118">
        <f t="shared" ref="C149:C152" si="40">B149/B$72</f>
        <v>0.31812368497050209</v>
      </c>
      <c r="D149" s="126">
        <v>77.11</v>
      </c>
      <c r="E149" s="150">
        <v>0.31812368497050209</v>
      </c>
      <c r="F149" s="125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7"/>
    </row>
    <row r="150" spans="1:20" x14ac:dyDescent="0.25">
      <c r="A150" s="31" t="s">
        <v>100</v>
      </c>
      <c r="B150" s="104">
        <v>89</v>
      </c>
      <c r="C150" s="32">
        <f t="shared" si="40"/>
        <v>0.36717686373200215</v>
      </c>
      <c r="D150" s="36">
        <v>89</v>
      </c>
      <c r="E150" s="73">
        <v>0.36717686373200215</v>
      </c>
      <c r="F150" s="128">
        <f>0.3672*1000*F69</f>
        <v>1028.1600000000001</v>
      </c>
      <c r="G150" s="128">
        <f>0.3672*1000*G69</f>
        <v>88.128000000000014</v>
      </c>
      <c r="H150" s="128">
        <f>0.3672*1000*H69</f>
        <v>1028.1600000000001</v>
      </c>
      <c r="I150" s="128">
        <f>0.3672*1000*I69</f>
        <v>160833.60000000001</v>
      </c>
      <c r="J150" s="128">
        <f>0.3672*1000*J69</f>
        <v>3672.0000000000005</v>
      </c>
      <c r="K150" s="128" t="s">
        <v>24</v>
      </c>
      <c r="L150" s="128">
        <f t="shared" ref="L150:T150" si="41">0.3672*1000*L69</f>
        <v>124.84800000000003</v>
      </c>
      <c r="M150" s="128">
        <f t="shared" si="41"/>
        <v>2937.6000000000004</v>
      </c>
      <c r="N150" s="128">
        <f t="shared" si="41"/>
        <v>1836.0000000000002</v>
      </c>
      <c r="O150" s="128">
        <f t="shared" si="41"/>
        <v>24969.600000000002</v>
      </c>
      <c r="P150" s="128">
        <f t="shared" si="41"/>
        <v>50306.400000000009</v>
      </c>
      <c r="Q150" s="128">
        <f t="shared" si="41"/>
        <v>8959.68</v>
      </c>
      <c r="R150" s="128">
        <f t="shared" si="41"/>
        <v>31946.400000000005</v>
      </c>
      <c r="S150" s="128">
        <f t="shared" si="41"/>
        <v>2019.6000000000004</v>
      </c>
      <c r="T150" s="128">
        <f t="shared" si="41"/>
        <v>5508.0000000000009</v>
      </c>
    </row>
    <row r="151" spans="1:20" x14ac:dyDescent="0.25">
      <c r="A151" s="38" t="s">
        <v>101</v>
      </c>
      <c r="B151" s="105">
        <v>4.62</v>
      </c>
      <c r="C151" s="39">
        <f t="shared" si="40"/>
        <v>1.9060192252155619E-2</v>
      </c>
      <c r="D151" s="57">
        <v>4.62</v>
      </c>
      <c r="E151" s="72">
        <v>1.9060192252155619E-2</v>
      </c>
      <c r="F151" s="129" t="s">
        <v>80</v>
      </c>
      <c r="G151" s="129">
        <f>0.0191*1000*G70</f>
        <v>4.9659999999999993</v>
      </c>
      <c r="H151" s="129">
        <f>0.0191*1000*H70</f>
        <v>103.14</v>
      </c>
      <c r="I151" s="129">
        <f>0.0191*1000*I70</f>
        <v>8423.0999999999985</v>
      </c>
      <c r="J151" s="129">
        <f>0.0191*1000*J70</f>
        <v>420.19999999999993</v>
      </c>
      <c r="K151" s="129" t="s">
        <v>24</v>
      </c>
      <c r="L151" s="129">
        <f>0.0191*1000*L70</f>
        <v>12.796999999999999</v>
      </c>
      <c r="M151" s="129">
        <f>0.0191*1000*M70</f>
        <v>267.39999999999998</v>
      </c>
      <c r="N151" s="129" t="s">
        <v>24</v>
      </c>
      <c r="O151" s="129">
        <f t="shared" ref="O151:T151" si="42">0.0191*1000*O70</f>
        <v>1909.9999999999998</v>
      </c>
      <c r="P151" s="129">
        <f t="shared" si="42"/>
        <v>2100.9999999999995</v>
      </c>
      <c r="Q151" s="129">
        <f t="shared" si="42"/>
        <v>452.66999999999996</v>
      </c>
      <c r="R151" s="129">
        <f t="shared" si="42"/>
        <v>2330.1999999999998</v>
      </c>
      <c r="S151" s="129">
        <f t="shared" si="42"/>
        <v>95.499999999999986</v>
      </c>
      <c r="T151" s="129">
        <f t="shared" si="42"/>
        <v>572.99999999999989</v>
      </c>
    </row>
    <row r="152" spans="1:20" x14ac:dyDescent="0.25">
      <c r="A152" s="38" t="s">
        <v>102</v>
      </c>
      <c r="B152" s="105">
        <v>63.83</v>
      </c>
      <c r="C152" s="39">
        <f t="shared" si="40"/>
        <v>0.26333594620240108</v>
      </c>
      <c r="D152" s="57">
        <v>63.83</v>
      </c>
      <c r="E152" s="72">
        <v>0.26333594620240108</v>
      </c>
      <c r="F152" s="129">
        <f>0.2633*1000*F71</f>
        <v>11690.519999999997</v>
      </c>
      <c r="G152" s="129">
        <f>0.2633*1000*G71</f>
        <v>78.989999999999981</v>
      </c>
      <c r="H152" s="129">
        <f>0.2633*1000*H71</f>
        <v>1211.1799999999996</v>
      </c>
      <c r="I152" s="129">
        <f>0.2633*1000*I71</f>
        <v>81359.699999999983</v>
      </c>
      <c r="J152" s="129">
        <f>0.2633*1000*J71</f>
        <v>5265.9999999999991</v>
      </c>
      <c r="K152" s="129" t="s">
        <v>24</v>
      </c>
      <c r="L152" s="129">
        <f t="shared" ref="L152:T152" si="43">0.2633*1000*L71</f>
        <v>739.87299999999993</v>
      </c>
      <c r="M152" s="129">
        <f t="shared" si="43"/>
        <v>5265.9999999999991</v>
      </c>
      <c r="N152" s="129">
        <f t="shared" si="43"/>
        <v>2896.2999999999993</v>
      </c>
      <c r="O152" s="129">
        <f t="shared" si="43"/>
        <v>234073.69999999995</v>
      </c>
      <c r="P152" s="129">
        <f t="shared" si="43"/>
        <v>10005.399999999998</v>
      </c>
      <c r="Q152" s="129">
        <f t="shared" si="43"/>
        <v>2396.0299999999993</v>
      </c>
      <c r="R152" s="129">
        <f t="shared" si="43"/>
        <v>103213.59999999998</v>
      </c>
      <c r="S152" s="129">
        <f t="shared" si="43"/>
        <v>921.54999999999984</v>
      </c>
      <c r="T152" s="129">
        <f t="shared" si="43"/>
        <v>11848.499999999998</v>
      </c>
    </row>
    <row r="153" spans="1:20" x14ac:dyDescent="0.25">
      <c r="A153" s="10" t="s">
        <v>38</v>
      </c>
      <c r="B153" s="18">
        <f>SUM(B148:B152)</f>
        <v>242.39</v>
      </c>
      <c r="C153" s="41">
        <f>SUM(C148:C152)</f>
        <v>1</v>
      </c>
      <c r="D153" s="106">
        <v>242.39</v>
      </c>
      <c r="E153" s="95">
        <f>SUM(E148:E152)</f>
        <v>1</v>
      </c>
      <c r="F153" s="49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1"/>
    </row>
    <row r="154" spans="1:20" ht="24" x14ac:dyDescent="0.25">
      <c r="A154" s="10"/>
      <c r="C154" s="41"/>
      <c r="D154" s="84"/>
      <c r="E154" s="65" t="s">
        <v>116</v>
      </c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67"/>
    </row>
    <row r="155" spans="1:20" x14ac:dyDescent="0.25">
      <c r="A155" s="131" t="s">
        <v>132</v>
      </c>
      <c r="B155" s="31"/>
      <c r="C155" s="133"/>
      <c r="D155" s="168"/>
      <c r="E155" s="169">
        <v>367.2</v>
      </c>
      <c r="F155" s="128">
        <v>1028.1600000000001</v>
      </c>
      <c r="G155" s="128">
        <v>88.128000000000014</v>
      </c>
      <c r="H155" s="128">
        <v>1028.1600000000001</v>
      </c>
      <c r="I155" s="128">
        <v>160833.60000000001</v>
      </c>
      <c r="J155" s="128">
        <v>3672.0000000000005</v>
      </c>
      <c r="K155" s="128" t="s">
        <v>24</v>
      </c>
      <c r="L155" s="128">
        <v>124.84800000000003</v>
      </c>
      <c r="M155" s="128">
        <v>2937.6000000000004</v>
      </c>
      <c r="N155" s="128">
        <v>1836.0000000000002</v>
      </c>
      <c r="O155" s="128">
        <v>24969.600000000002</v>
      </c>
      <c r="P155" s="128">
        <v>50306.400000000009</v>
      </c>
      <c r="Q155" s="128">
        <v>8959.68</v>
      </c>
      <c r="R155" s="128">
        <v>31946.400000000005</v>
      </c>
      <c r="S155" s="128">
        <v>2019.6000000000004</v>
      </c>
      <c r="T155" s="128">
        <v>5508.0000000000009</v>
      </c>
    </row>
    <row r="156" spans="1:20" x14ac:dyDescent="0.25">
      <c r="A156" s="47" t="s">
        <v>133</v>
      </c>
      <c r="C156" s="41"/>
      <c r="D156" s="84"/>
      <c r="E156" s="170">
        <v>282.39999999999998</v>
      </c>
      <c r="F156" s="137">
        <v>11691</v>
      </c>
      <c r="G156" s="137">
        <f t="shared" ref="G156:T156" si="44">G151+G152</f>
        <v>83.955999999999975</v>
      </c>
      <c r="H156" s="137">
        <f t="shared" si="44"/>
        <v>1314.3199999999997</v>
      </c>
      <c r="I156" s="137">
        <f t="shared" si="44"/>
        <v>89782.799999999988</v>
      </c>
      <c r="J156" s="137">
        <f t="shared" si="44"/>
        <v>5686.1999999999989</v>
      </c>
      <c r="K156" s="137" t="s">
        <v>24</v>
      </c>
      <c r="L156" s="137">
        <f t="shared" si="44"/>
        <v>752.67</v>
      </c>
      <c r="M156" s="137">
        <f t="shared" si="44"/>
        <v>5533.3999999999987</v>
      </c>
      <c r="N156" s="137">
        <v>2896</v>
      </c>
      <c r="O156" s="137">
        <f t="shared" si="44"/>
        <v>235983.69999999995</v>
      </c>
      <c r="P156" s="137">
        <f t="shared" si="44"/>
        <v>12106.399999999998</v>
      </c>
      <c r="Q156" s="137">
        <f t="shared" si="44"/>
        <v>2848.6999999999994</v>
      </c>
      <c r="R156" s="137">
        <f t="shared" si="44"/>
        <v>105543.79999999997</v>
      </c>
      <c r="S156" s="137">
        <f t="shared" si="44"/>
        <v>1017.0499999999998</v>
      </c>
      <c r="T156" s="137">
        <f t="shared" si="44"/>
        <v>12421.499999999998</v>
      </c>
    </row>
    <row r="157" spans="1:20" x14ac:dyDescent="0.25">
      <c r="A157" s="47" t="s">
        <v>134</v>
      </c>
      <c r="C157" s="41"/>
      <c r="D157" s="174"/>
      <c r="E157" s="175">
        <f>E155+E156</f>
        <v>649.59999999999991</v>
      </c>
      <c r="F157" s="176">
        <f>F155+F156</f>
        <v>12719.16</v>
      </c>
      <c r="G157" s="176">
        <f t="shared" ref="G157:T157" si="45">G155+G156</f>
        <v>172.084</v>
      </c>
      <c r="H157" s="176">
        <f t="shared" si="45"/>
        <v>2342.4799999999996</v>
      </c>
      <c r="I157" s="176">
        <f t="shared" si="45"/>
        <v>250616.4</v>
      </c>
      <c r="J157" s="176">
        <f t="shared" si="45"/>
        <v>9358.1999999999989</v>
      </c>
      <c r="K157" s="176" t="s">
        <v>24</v>
      </c>
      <c r="L157" s="176">
        <f t="shared" si="45"/>
        <v>877.51800000000003</v>
      </c>
      <c r="M157" s="176">
        <f t="shared" si="45"/>
        <v>8471</v>
      </c>
      <c r="N157" s="176">
        <f t="shared" si="45"/>
        <v>4732</v>
      </c>
      <c r="O157" s="176">
        <f t="shared" si="45"/>
        <v>260953.29999999996</v>
      </c>
      <c r="P157" s="176">
        <f t="shared" si="45"/>
        <v>62412.800000000003</v>
      </c>
      <c r="Q157" s="176">
        <f t="shared" si="45"/>
        <v>11808.38</v>
      </c>
      <c r="R157" s="176">
        <f t="shared" si="45"/>
        <v>137490.19999999998</v>
      </c>
      <c r="S157" s="176">
        <f t="shared" si="45"/>
        <v>3036.65</v>
      </c>
      <c r="T157" s="176">
        <f t="shared" si="45"/>
        <v>17929.5</v>
      </c>
    </row>
  </sheetData>
  <mergeCells count="23">
    <mergeCell ref="L76:L77"/>
    <mergeCell ref="M76:M77"/>
    <mergeCell ref="N76:N77"/>
    <mergeCell ref="P76:P77"/>
    <mergeCell ref="T76:T77"/>
    <mergeCell ref="F76:F77"/>
    <mergeCell ref="G76:G77"/>
    <mergeCell ref="H76:H77"/>
    <mergeCell ref="I76:I77"/>
    <mergeCell ref="J76:J77"/>
    <mergeCell ref="K76:K77"/>
    <mergeCell ref="L1:L2"/>
    <mergeCell ref="M1:M2"/>
    <mergeCell ref="N1:N2"/>
    <mergeCell ref="P1:P2"/>
    <mergeCell ref="T1:T2"/>
    <mergeCell ref="A75:T75"/>
    <mergeCell ref="F1:F2"/>
    <mergeCell ref="G1:G2"/>
    <mergeCell ref="H1:H2"/>
    <mergeCell ref="I1:I2"/>
    <mergeCell ref="J1:J2"/>
    <mergeCell ref="K1:K2"/>
  </mergeCells>
  <conditionalFormatting sqref="P9:P74 P144:P149">
    <cfRule type="cellIs" dxfId="2" priority="3" operator="greaterThan">
      <formula>20</formula>
    </cfRule>
  </conditionalFormatting>
  <conditionalFormatting sqref="P81:P82 P86:P87 P91:P95 P99:P101 P106:P109 P113:P114 P118:P122 P126:P128 P131:P134 P138:P140 P153">
    <cfRule type="cellIs" dxfId="1" priority="2" operator="greaterThan">
      <formula>20</formula>
    </cfRule>
  </conditionalFormatting>
  <conditionalFormatting sqref="P154">
    <cfRule type="cellIs" dxfId="0" priority="1" operator="greaterThan">
      <formula>20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2021-05-31T12:42:12Z</dcterms:created>
  <dcterms:modified xsi:type="dcterms:W3CDTF">2021-06-03T12:39:46Z</dcterms:modified>
</cp:coreProperties>
</file>